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B2_Projekte\4_GEP_Aussenanlagen\1_GEP_Genereller Entwässerungsplan\2023_GEP-Massnahmen\Teilprojekte\Retentionstool\"/>
    </mc:Choice>
  </mc:AlternateContent>
  <xr:revisionPtr revIDLastSave="0" documentId="13_ncr:1_{67B5E36D-751B-4B96-9637-B20075701FE5}" xr6:coauthVersionLast="47" xr6:coauthVersionMax="47" xr10:uidLastSave="{00000000-0000-0000-0000-000000000000}"/>
  <workbookProtection workbookAlgorithmName="SHA-512" workbookHashValue="GP51E0qDyly2zkZAN5jUlFLYrSTXOCmwzZVHOs5+zTi082gfNO7ZlIrDS96eLiZjE6O/ReNghFAKM068dEVXTw==" workbookSaltValue="b9jq2Oy0HQCoTBRtMrMs+A==" workbookSpinCount="100000" lockStructure="1"/>
  <bookViews>
    <workbookView xWindow="-120" yWindow="-120" windowWidth="29040" windowHeight="15840" tabRatio="840" activeTab="1" xr2:uid="{00000000-000D-0000-FFFF-FFFF00000000}"/>
  </bookViews>
  <sheets>
    <sheet name="Erläuterungen" sheetId="13" r:id="rId1"/>
    <sheet name="Retentionsanlage" sheetId="2" r:id="rId2"/>
    <sheet name="Versickerungsanlage" sheetId="8" r:id="rId3"/>
    <sheet name="Beispiele Retention" sheetId="11" r:id="rId4"/>
    <sheet name="Beispiele Versickerung" sheetId="12" r:id="rId5"/>
    <sheet name="Berechnung_Versickerung" sheetId="9" state="hidden" r:id="rId6"/>
    <sheet name="Berechnung_Retention" sheetId="3" state="hidden" r:id="rId7"/>
  </sheets>
  <definedNames>
    <definedName name="_xlnm.Print_Area" localSheetId="1">Retentionsanlage!$A$1:$O$72</definedName>
    <definedName name="_xlnm.Print_Area" localSheetId="2">Versickerungsanlage!$A$1:$O$72</definedName>
    <definedName name="Wappen_Ret">INDEX(Berechnung_Retention!$J$279:$J$296,MATCH(Retentionsanlage!$C$6,Berechnung_Retention!$I$279:$I$296,0))</definedName>
    <definedName name="Wappen_VS">INDEX(Berechnung_Versickerung!$J$277:$J$294,MATCH(Versickerungsanlage!$C$6,Berechnung_Versickerung!$I$277:$I$294,0))</definedName>
  </definedNames>
  <calcPr calcId="191029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9" l="1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34" i="9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35" i="3"/>
  <c r="E36" i="3"/>
  <c r="E37" i="3"/>
  <c r="E38" i="3"/>
  <c r="E34" i="3"/>
  <c r="A2" i="8"/>
  <c r="S214" i="3" l="1"/>
  <c r="T214" i="3"/>
  <c r="U214" i="3"/>
  <c r="V214" i="3"/>
  <c r="S215" i="3"/>
  <c r="T215" i="3"/>
  <c r="U215" i="3"/>
  <c r="V215" i="3"/>
  <c r="S216" i="3"/>
  <c r="T216" i="3"/>
  <c r="U216" i="3"/>
  <c r="V216" i="3"/>
  <c r="S217" i="3"/>
  <c r="T217" i="3"/>
  <c r="U217" i="3"/>
  <c r="V217" i="3"/>
  <c r="S218" i="3"/>
  <c r="T218" i="3"/>
  <c r="U218" i="3"/>
  <c r="V218" i="3"/>
  <c r="S219" i="3"/>
  <c r="T219" i="3"/>
  <c r="U219" i="3"/>
  <c r="V219" i="3"/>
  <c r="S220" i="3"/>
  <c r="T220" i="3"/>
  <c r="U220" i="3"/>
  <c r="V220" i="3"/>
  <c r="S221" i="3"/>
  <c r="T221" i="3"/>
  <c r="U221" i="3"/>
  <c r="V221" i="3"/>
  <c r="S222" i="3"/>
  <c r="T222" i="3"/>
  <c r="U222" i="3"/>
  <c r="V222" i="3"/>
  <c r="S223" i="3"/>
  <c r="T223" i="3"/>
  <c r="U223" i="3"/>
  <c r="V223" i="3"/>
  <c r="S224" i="3"/>
  <c r="T224" i="3"/>
  <c r="U224" i="3"/>
  <c r="V224" i="3"/>
  <c r="S225" i="3"/>
  <c r="T225" i="3"/>
  <c r="U225" i="3"/>
  <c r="V225" i="3"/>
  <c r="S226" i="3"/>
  <c r="T226" i="3"/>
  <c r="U226" i="3"/>
  <c r="V226" i="3"/>
  <c r="S227" i="3"/>
  <c r="T227" i="3"/>
  <c r="U227" i="3"/>
  <c r="V227" i="3"/>
  <c r="S228" i="3"/>
  <c r="T228" i="3"/>
  <c r="U228" i="3"/>
  <c r="V228" i="3"/>
  <c r="S229" i="3"/>
  <c r="T229" i="3"/>
  <c r="U229" i="3"/>
  <c r="V229" i="3"/>
  <c r="S230" i="3"/>
  <c r="T230" i="3"/>
  <c r="U230" i="3"/>
  <c r="V230" i="3"/>
  <c r="S231" i="3"/>
  <c r="T231" i="3"/>
  <c r="U231" i="3"/>
  <c r="V231" i="3"/>
  <c r="S232" i="3"/>
  <c r="T232" i="3"/>
  <c r="U232" i="3"/>
  <c r="V232" i="3"/>
  <c r="S233" i="3"/>
  <c r="T233" i="3"/>
  <c r="U233" i="3"/>
  <c r="V233" i="3"/>
  <c r="S234" i="3"/>
  <c r="T234" i="3"/>
  <c r="U234" i="3"/>
  <c r="V234" i="3"/>
  <c r="S235" i="3"/>
  <c r="T235" i="3"/>
  <c r="U235" i="3"/>
  <c r="V235" i="3"/>
  <c r="S236" i="3"/>
  <c r="T236" i="3"/>
  <c r="U236" i="3"/>
  <c r="V236" i="3"/>
  <c r="S237" i="3"/>
  <c r="T237" i="3"/>
  <c r="U237" i="3"/>
  <c r="V237" i="3"/>
  <c r="S238" i="3"/>
  <c r="T238" i="3"/>
  <c r="U238" i="3"/>
  <c r="V238" i="3"/>
  <c r="S239" i="3"/>
  <c r="T239" i="3"/>
  <c r="U239" i="3"/>
  <c r="V239" i="3"/>
  <c r="S240" i="3"/>
  <c r="T240" i="3"/>
  <c r="U240" i="3"/>
  <c r="V240" i="3"/>
  <c r="S241" i="3"/>
  <c r="T241" i="3"/>
  <c r="U241" i="3"/>
  <c r="V241" i="3"/>
  <c r="S242" i="3"/>
  <c r="T242" i="3"/>
  <c r="U242" i="3"/>
  <c r="V242" i="3"/>
  <c r="S243" i="3"/>
  <c r="T243" i="3"/>
  <c r="U243" i="3"/>
  <c r="V243" i="3"/>
  <c r="S244" i="3"/>
  <c r="T244" i="3"/>
  <c r="U244" i="3"/>
  <c r="V244" i="3"/>
  <c r="S245" i="3"/>
  <c r="T245" i="3"/>
  <c r="U245" i="3"/>
  <c r="V245" i="3"/>
  <c r="S246" i="3"/>
  <c r="T246" i="3"/>
  <c r="U246" i="3"/>
  <c r="V246" i="3"/>
  <c r="S247" i="3"/>
  <c r="T247" i="3"/>
  <c r="U247" i="3"/>
  <c r="V247" i="3"/>
  <c r="S248" i="3"/>
  <c r="T248" i="3"/>
  <c r="U248" i="3"/>
  <c r="V248" i="3"/>
  <c r="S249" i="3"/>
  <c r="T249" i="3"/>
  <c r="U249" i="3"/>
  <c r="V249" i="3"/>
  <c r="S250" i="3"/>
  <c r="T250" i="3"/>
  <c r="U250" i="3"/>
  <c r="V250" i="3"/>
  <c r="S251" i="3"/>
  <c r="T251" i="3"/>
  <c r="U251" i="3"/>
  <c r="V251" i="3"/>
  <c r="S252" i="3"/>
  <c r="T252" i="3"/>
  <c r="U252" i="3"/>
  <c r="V252" i="3"/>
  <c r="S253" i="3"/>
  <c r="T253" i="3"/>
  <c r="U253" i="3"/>
  <c r="V253" i="3"/>
  <c r="S254" i="3"/>
  <c r="T254" i="3"/>
  <c r="U254" i="3"/>
  <c r="V254" i="3"/>
  <c r="S255" i="3"/>
  <c r="T255" i="3"/>
  <c r="U255" i="3"/>
  <c r="V255" i="3"/>
  <c r="S256" i="3"/>
  <c r="T256" i="3"/>
  <c r="U256" i="3"/>
  <c r="V256" i="3"/>
  <c r="S257" i="3"/>
  <c r="T257" i="3"/>
  <c r="U257" i="3"/>
  <c r="V257" i="3"/>
  <c r="S258" i="3"/>
  <c r="T258" i="3"/>
  <c r="U258" i="3"/>
  <c r="V258" i="3"/>
  <c r="S259" i="3"/>
  <c r="T259" i="3"/>
  <c r="U259" i="3"/>
  <c r="V259" i="3"/>
  <c r="S260" i="3"/>
  <c r="T260" i="3"/>
  <c r="U260" i="3"/>
  <c r="V260" i="3"/>
  <c r="S261" i="3"/>
  <c r="T261" i="3"/>
  <c r="U261" i="3"/>
  <c r="V261" i="3"/>
  <c r="S262" i="3"/>
  <c r="T262" i="3"/>
  <c r="U262" i="3"/>
  <c r="V262" i="3"/>
  <c r="S263" i="3"/>
  <c r="T263" i="3"/>
  <c r="U263" i="3"/>
  <c r="V263" i="3"/>
  <c r="S264" i="3"/>
  <c r="T264" i="3"/>
  <c r="U264" i="3"/>
  <c r="V264" i="3"/>
  <c r="S265" i="3"/>
  <c r="T265" i="3"/>
  <c r="U265" i="3"/>
  <c r="V265" i="3"/>
  <c r="S266" i="3"/>
  <c r="T266" i="3"/>
  <c r="U266" i="3"/>
  <c r="V266" i="3"/>
  <c r="S267" i="3"/>
  <c r="T267" i="3"/>
  <c r="U267" i="3"/>
  <c r="V267" i="3"/>
  <c r="S268" i="3"/>
  <c r="T268" i="3"/>
  <c r="U268" i="3"/>
  <c r="V268" i="3"/>
  <c r="S269" i="3"/>
  <c r="T269" i="3"/>
  <c r="U269" i="3"/>
  <c r="V269" i="3"/>
  <c r="S270" i="3"/>
  <c r="T270" i="3"/>
  <c r="U270" i="3"/>
  <c r="V270" i="3"/>
  <c r="S271" i="3"/>
  <c r="T271" i="3"/>
  <c r="U271" i="3"/>
  <c r="V271" i="3"/>
  <c r="S272" i="3"/>
  <c r="T272" i="3"/>
  <c r="U272" i="3"/>
  <c r="V272" i="3"/>
  <c r="S273" i="3"/>
  <c r="T273" i="3"/>
  <c r="U273" i="3"/>
  <c r="V273" i="3"/>
  <c r="B214" i="3"/>
  <c r="C214" i="3"/>
  <c r="B215" i="3"/>
  <c r="C215" i="3" s="1"/>
  <c r="S214" i="9"/>
  <c r="T214" i="9"/>
  <c r="U214" i="9"/>
  <c r="V214" i="9"/>
  <c r="S215" i="9"/>
  <c r="T215" i="9"/>
  <c r="U215" i="9"/>
  <c r="V215" i="9"/>
  <c r="S216" i="9"/>
  <c r="T216" i="9"/>
  <c r="U216" i="9"/>
  <c r="V216" i="9"/>
  <c r="S217" i="9"/>
  <c r="T217" i="9"/>
  <c r="U217" i="9"/>
  <c r="V217" i="9"/>
  <c r="S218" i="9"/>
  <c r="T218" i="9"/>
  <c r="U218" i="9"/>
  <c r="V218" i="9"/>
  <c r="S219" i="9"/>
  <c r="T219" i="9"/>
  <c r="U219" i="9"/>
  <c r="V219" i="9"/>
  <c r="S220" i="9"/>
  <c r="T220" i="9"/>
  <c r="U220" i="9"/>
  <c r="V220" i="9"/>
  <c r="S221" i="9"/>
  <c r="T221" i="9"/>
  <c r="U221" i="9"/>
  <c r="V221" i="9"/>
  <c r="S222" i="9"/>
  <c r="T222" i="9"/>
  <c r="U222" i="9"/>
  <c r="V222" i="9"/>
  <c r="S223" i="9"/>
  <c r="T223" i="9"/>
  <c r="U223" i="9"/>
  <c r="V223" i="9"/>
  <c r="S224" i="9"/>
  <c r="T224" i="9"/>
  <c r="U224" i="9"/>
  <c r="V224" i="9"/>
  <c r="S225" i="9"/>
  <c r="T225" i="9"/>
  <c r="U225" i="9"/>
  <c r="V225" i="9"/>
  <c r="S226" i="9"/>
  <c r="T226" i="9"/>
  <c r="U226" i="9"/>
  <c r="V226" i="9"/>
  <c r="S227" i="9"/>
  <c r="T227" i="9"/>
  <c r="U227" i="9"/>
  <c r="V227" i="9"/>
  <c r="S228" i="9"/>
  <c r="T228" i="9"/>
  <c r="U228" i="9"/>
  <c r="V228" i="9"/>
  <c r="S229" i="9"/>
  <c r="T229" i="9"/>
  <c r="U229" i="9"/>
  <c r="V229" i="9"/>
  <c r="S230" i="9"/>
  <c r="T230" i="9"/>
  <c r="U230" i="9"/>
  <c r="V230" i="9"/>
  <c r="S231" i="9"/>
  <c r="T231" i="9"/>
  <c r="U231" i="9"/>
  <c r="V231" i="9"/>
  <c r="S232" i="9"/>
  <c r="T232" i="9"/>
  <c r="U232" i="9"/>
  <c r="V232" i="9"/>
  <c r="S233" i="9"/>
  <c r="T233" i="9"/>
  <c r="U233" i="9"/>
  <c r="V233" i="9"/>
  <c r="S234" i="9"/>
  <c r="T234" i="9"/>
  <c r="U234" i="9"/>
  <c r="V234" i="9"/>
  <c r="S235" i="9"/>
  <c r="T235" i="9"/>
  <c r="U235" i="9"/>
  <c r="V235" i="9"/>
  <c r="S236" i="9"/>
  <c r="T236" i="9"/>
  <c r="U236" i="9"/>
  <c r="V236" i="9"/>
  <c r="S237" i="9"/>
  <c r="T237" i="9"/>
  <c r="U237" i="9"/>
  <c r="V237" i="9"/>
  <c r="S238" i="9"/>
  <c r="T238" i="9"/>
  <c r="U238" i="9"/>
  <c r="V238" i="9"/>
  <c r="S239" i="9"/>
  <c r="T239" i="9"/>
  <c r="U239" i="9"/>
  <c r="V239" i="9"/>
  <c r="S240" i="9"/>
  <c r="T240" i="9"/>
  <c r="U240" i="9"/>
  <c r="V240" i="9"/>
  <c r="S241" i="9"/>
  <c r="T241" i="9"/>
  <c r="U241" i="9"/>
  <c r="V241" i="9"/>
  <c r="S242" i="9"/>
  <c r="T242" i="9"/>
  <c r="U242" i="9"/>
  <c r="V242" i="9"/>
  <c r="S243" i="9"/>
  <c r="T243" i="9"/>
  <c r="U243" i="9"/>
  <c r="V243" i="9"/>
  <c r="S244" i="9"/>
  <c r="T244" i="9"/>
  <c r="U244" i="9"/>
  <c r="V244" i="9"/>
  <c r="S245" i="9"/>
  <c r="T245" i="9"/>
  <c r="U245" i="9"/>
  <c r="V245" i="9"/>
  <c r="S246" i="9"/>
  <c r="T246" i="9"/>
  <c r="U246" i="9"/>
  <c r="V246" i="9"/>
  <c r="S247" i="9"/>
  <c r="T247" i="9"/>
  <c r="U247" i="9"/>
  <c r="V247" i="9"/>
  <c r="S248" i="9"/>
  <c r="T248" i="9"/>
  <c r="U248" i="9"/>
  <c r="V248" i="9"/>
  <c r="S249" i="9"/>
  <c r="T249" i="9"/>
  <c r="U249" i="9"/>
  <c r="V249" i="9"/>
  <c r="S250" i="9"/>
  <c r="T250" i="9"/>
  <c r="U250" i="9"/>
  <c r="V250" i="9"/>
  <c r="S251" i="9"/>
  <c r="T251" i="9"/>
  <c r="U251" i="9"/>
  <c r="V251" i="9"/>
  <c r="S252" i="9"/>
  <c r="T252" i="9"/>
  <c r="U252" i="9"/>
  <c r="V252" i="9"/>
  <c r="S253" i="9"/>
  <c r="T253" i="9"/>
  <c r="U253" i="9"/>
  <c r="V253" i="9"/>
  <c r="S254" i="9"/>
  <c r="T254" i="9"/>
  <c r="U254" i="9"/>
  <c r="V254" i="9"/>
  <c r="S255" i="9"/>
  <c r="T255" i="9"/>
  <c r="U255" i="9"/>
  <c r="V255" i="9"/>
  <c r="S256" i="9"/>
  <c r="T256" i="9"/>
  <c r="U256" i="9"/>
  <c r="V256" i="9"/>
  <c r="S257" i="9"/>
  <c r="T257" i="9"/>
  <c r="U257" i="9"/>
  <c r="V257" i="9"/>
  <c r="S258" i="9"/>
  <c r="T258" i="9"/>
  <c r="U258" i="9"/>
  <c r="V258" i="9"/>
  <c r="S259" i="9"/>
  <c r="T259" i="9"/>
  <c r="U259" i="9"/>
  <c r="V259" i="9"/>
  <c r="S260" i="9"/>
  <c r="T260" i="9"/>
  <c r="U260" i="9"/>
  <c r="V260" i="9"/>
  <c r="S261" i="9"/>
  <c r="T261" i="9"/>
  <c r="U261" i="9"/>
  <c r="V261" i="9"/>
  <c r="S262" i="9"/>
  <c r="T262" i="9"/>
  <c r="U262" i="9"/>
  <c r="V262" i="9"/>
  <c r="S263" i="9"/>
  <c r="T263" i="9"/>
  <c r="U263" i="9"/>
  <c r="V263" i="9"/>
  <c r="S264" i="9"/>
  <c r="T264" i="9"/>
  <c r="U264" i="9"/>
  <c r="V264" i="9"/>
  <c r="S265" i="9"/>
  <c r="T265" i="9"/>
  <c r="U265" i="9"/>
  <c r="V265" i="9"/>
  <c r="S266" i="9"/>
  <c r="T266" i="9"/>
  <c r="U266" i="9"/>
  <c r="V266" i="9"/>
  <c r="S267" i="9"/>
  <c r="T267" i="9"/>
  <c r="U267" i="9"/>
  <c r="V267" i="9"/>
  <c r="S268" i="9"/>
  <c r="T268" i="9"/>
  <c r="U268" i="9"/>
  <c r="V268" i="9"/>
  <c r="S269" i="9"/>
  <c r="T269" i="9"/>
  <c r="U269" i="9"/>
  <c r="V269" i="9"/>
  <c r="S270" i="9"/>
  <c r="T270" i="9"/>
  <c r="U270" i="9"/>
  <c r="V270" i="9"/>
  <c r="S271" i="9"/>
  <c r="T271" i="9"/>
  <c r="U271" i="9"/>
  <c r="V271" i="9"/>
  <c r="S272" i="9"/>
  <c r="T272" i="9"/>
  <c r="U272" i="9"/>
  <c r="V272" i="9"/>
  <c r="S273" i="9"/>
  <c r="T273" i="9"/>
  <c r="U273" i="9"/>
  <c r="V273" i="9"/>
  <c r="B214" i="9"/>
  <c r="C214" i="9" s="1"/>
  <c r="B215" i="9"/>
  <c r="C215" i="9" s="1"/>
  <c r="G54" i="8"/>
  <c r="G53" i="8"/>
  <c r="V213" i="3"/>
  <c r="U213" i="3"/>
  <c r="T213" i="3"/>
  <c r="S213" i="3"/>
  <c r="V212" i="3"/>
  <c r="U212" i="3"/>
  <c r="T212" i="3"/>
  <c r="S212" i="3"/>
  <c r="V211" i="3"/>
  <c r="U211" i="3"/>
  <c r="T211" i="3"/>
  <c r="S211" i="3"/>
  <c r="V210" i="3"/>
  <c r="U210" i="3"/>
  <c r="T210" i="3"/>
  <c r="S210" i="3"/>
  <c r="V209" i="3"/>
  <c r="U209" i="3"/>
  <c r="T209" i="3"/>
  <c r="S209" i="3"/>
  <c r="V208" i="3"/>
  <c r="U208" i="3"/>
  <c r="T208" i="3"/>
  <c r="S208" i="3"/>
  <c r="V207" i="3"/>
  <c r="U207" i="3"/>
  <c r="T207" i="3"/>
  <c r="S207" i="3"/>
  <c r="V206" i="3"/>
  <c r="U206" i="3"/>
  <c r="T206" i="3"/>
  <c r="S206" i="3"/>
  <c r="V205" i="3"/>
  <c r="U205" i="3"/>
  <c r="T205" i="3"/>
  <c r="S205" i="3"/>
  <c r="V204" i="3"/>
  <c r="U204" i="3"/>
  <c r="T204" i="3"/>
  <c r="S204" i="3"/>
  <c r="V203" i="3"/>
  <c r="U203" i="3"/>
  <c r="T203" i="3"/>
  <c r="S203" i="3"/>
  <c r="V202" i="3"/>
  <c r="U202" i="3"/>
  <c r="T202" i="3"/>
  <c r="S202" i="3"/>
  <c r="V201" i="3"/>
  <c r="U201" i="3"/>
  <c r="T201" i="3"/>
  <c r="S201" i="3"/>
  <c r="V200" i="3"/>
  <c r="U200" i="3"/>
  <c r="T200" i="3"/>
  <c r="S200" i="3"/>
  <c r="V199" i="3"/>
  <c r="U199" i="3"/>
  <c r="T199" i="3"/>
  <c r="S199" i="3"/>
  <c r="V198" i="3"/>
  <c r="U198" i="3"/>
  <c r="T198" i="3"/>
  <c r="S198" i="3"/>
  <c r="V197" i="3"/>
  <c r="U197" i="3"/>
  <c r="T197" i="3"/>
  <c r="S197" i="3"/>
  <c r="V196" i="3"/>
  <c r="U196" i="3"/>
  <c r="T196" i="3"/>
  <c r="S196" i="3"/>
  <c r="V195" i="3"/>
  <c r="U195" i="3"/>
  <c r="T195" i="3"/>
  <c r="S195" i="3"/>
  <c r="V194" i="3"/>
  <c r="U194" i="3"/>
  <c r="T194" i="3"/>
  <c r="S194" i="3"/>
  <c r="V193" i="3"/>
  <c r="U193" i="3"/>
  <c r="T193" i="3"/>
  <c r="S193" i="3"/>
  <c r="V192" i="3"/>
  <c r="U192" i="3"/>
  <c r="T192" i="3"/>
  <c r="S192" i="3"/>
  <c r="V191" i="3"/>
  <c r="U191" i="3"/>
  <c r="T191" i="3"/>
  <c r="S191" i="3"/>
  <c r="V190" i="3"/>
  <c r="U190" i="3"/>
  <c r="T190" i="3"/>
  <c r="S190" i="3"/>
  <c r="V189" i="3"/>
  <c r="U189" i="3"/>
  <c r="T189" i="3"/>
  <c r="S189" i="3"/>
  <c r="V188" i="3"/>
  <c r="U188" i="3"/>
  <c r="T188" i="3"/>
  <c r="S188" i="3"/>
  <c r="V187" i="3"/>
  <c r="U187" i="3"/>
  <c r="T187" i="3"/>
  <c r="S187" i="3"/>
  <c r="V186" i="3"/>
  <c r="U186" i="3"/>
  <c r="T186" i="3"/>
  <c r="S186" i="3"/>
  <c r="V185" i="3"/>
  <c r="U185" i="3"/>
  <c r="T185" i="3"/>
  <c r="S185" i="3"/>
  <c r="V184" i="3"/>
  <c r="U184" i="3"/>
  <c r="T184" i="3"/>
  <c r="S184" i="3"/>
  <c r="V183" i="3"/>
  <c r="U183" i="3"/>
  <c r="T183" i="3"/>
  <c r="S183" i="3"/>
  <c r="V182" i="3"/>
  <c r="U182" i="3"/>
  <c r="T182" i="3"/>
  <c r="S182" i="3"/>
  <c r="V181" i="3"/>
  <c r="U181" i="3"/>
  <c r="T181" i="3"/>
  <c r="S181" i="3"/>
  <c r="V180" i="3"/>
  <c r="U180" i="3"/>
  <c r="T180" i="3"/>
  <c r="S180" i="3"/>
  <c r="V179" i="3"/>
  <c r="U179" i="3"/>
  <c r="T179" i="3"/>
  <c r="S179" i="3"/>
  <c r="V178" i="3"/>
  <c r="U178" i="3"/>
  <c r="T178" i="3"/>
  <c r="S178" i="3"/>
  <c r="V177" i="3"/>
  <c r="U177" i="3"/>
  <c r="T177" i="3"/>
  <c r="S177" i="3"/>
  <c r="V176" i="3"/>
  <c r="U176" i="3"/>
  <c r="T176" i="3"/>
  <c r="S176" i="3"/>
  <c r="V175" i="3"/>
  <c r="U175" i="3"/>
  <c r="T175" i="3"/>
  <c r="S175" i="3"/>
  <c r="V174" i="3"/>
  <c r="U174" i="3"/>
  <c r="T174" i="3"/>
  <c r="S174" i="3"/>
  <c r="V173" i="3"/>
  <c r="U173" i="3"/>
  <c r="T173" i="3"/>
  <c r="S173" i="3"/>
  <c r="V172" i="3"/>
  <c r="U172" i="3"/>
  <c r="T172" i="3"/>
  <c r="S172" i="3"/>
  <c r="V171" i="3"/>
  <c r="U171" i="3"/>
  <c r="T171" i="3"/>
  <c r="S171" i="3"/>
  <c r="V170" i="3"/>
  <c r="U170" i="3"/>
  <c r="T170" i="3"/>
  <c r="S170" i="3"/>
  <c r="V169" i="3"/>
  <c r="U169" i="3"/>
  <c r="T169" i="3"/>
  <c r="S169" i="3"/>
  <c r="V168" i="3"/>
  <c r="U168" i="3"/>
  <c r="T168" i="3"/>
  <c r="S168" i="3"/>
  <c r="V167" i="3"/>
  <c r="U167" i="3"/>
  <c r="T167" i="3"/>
  <c r="S167" i="3"/>
  <c r="V166" i="3"/>
  <c r="U166" i="3"/>
  <c r="T166" i="3"/>
  <c r="S166" i="3"/>
  <c r="V165" i="3"/>
  <c r="U165" i="3"/>
  <c r="T165" i="3"/>
  <c r="S165" i="3"/>
  <c r="V164" i="3"/>
  <c r="U164" i="3"/>
  <c r="T164" i="3"/>
  <c r="S164" i="3"/>
  <c r="V163" i="3"/>
  <c r="U163" i="3"/>
  <c r="T163" i="3"/>
  <c r="S163" i="3"/>
  <c r="V162" i="3"/>
  <c r="U162" i="3"/>
  <c r="T162" i="3"/>
  <c r="S162" i="3"/>
  <c r="V161" i="3"/>
  <c r="U161" i="3"/>
  <c r="T161" i="3"/>
  <c r="S161" i="3"/>
  <c r="V160" i="3"/>
  <c r="U160" i="3"/>
  <c r="T160" i="3"/>
  <c r="S160" i="3"/>
  <c r="V159" i="3"/>
  <c r="U159" i="3"/>
  <c r="T159" i="3"/>
  <c r="S159" i="3"/>
  <c r="V158" i="3"/>
  <c r="U158" i="3"/>
  <c r="T158" i="3"/>
  <c r="S158" i="3"/>
  <c r="V157" i="3"/>
  <c r="U157" i="3"/>
  <c r="T157" i="3"/>
  <c r="S157" i="3"/>
  <c r="V156" i="3"/>
  <c r="U156" i="3"/>
  <c r="T156" i="3"/>
  <c r="S156" i="3"/>
  <c r="V155" i="3"/>
  <c r="U155" i="3"/>
  <c r="T155" i="3"/>
  <c r="S155" i="3"/>
  <c r="V154" i="3"/>
  <c r="U154" i="3"/>
  <c r="T154" i="3"/>
  <c r="S154" i="3"/>
  <c r="V153" i="3"/>
  <c r="U153" i="3"/>
  <c r="T153" i="3"/>
  <c r="S153" i="3"/>
  <c r="V152" i="3"/>
  <c r="U152" i="3"/>
  <c r="T152" i="3"/>
  <c r="S152" i="3"/>
  <c r="V151" i="3"/>
  <c r="U151" i="3"/>
  <c r="T151" i="3"/>
  <c r="S151" i="3"/>
  <c r="V150" i="3"/>
  <c r="U150" i="3"/>
  <c r="T150" i="3"/>
  <c r="S150" i="3"/>
  <c r="V149" i="3"/>
  <c r="U149" i="3"/>
  <c r="T149" i="3"/>
  <c r="S149" i="3"/>
  <c r="V148" i="3"/>
  <c r="U148" i="3"/>
  <c r="T148" i="3"/>
  <c r="S148" i="3"/>
  <c r="V147" i="3"/>
  <c r="U147" i="3"/>
  <c r="T147" i="3"/>
  <c r="S147" i="3"/>
  <c r="V146" i="3"/>
  <c r="U146" i="3"/>
  <c r="T146" i="3"/>
  <c r="S146" i="3"/>
  <c r="V145" i="3"/>
  <c r="U145" i="3"/>
  <c r="T145" i="3"/>
  <c r="S145" i="3"/>
  <c r="V144" i="3"/>
  <c r="U144" i="3"/>
  <c r="T144" i="3"/>
  <c r="S144" i="3"/>
  <c r="V143" i="3"/>
  <c r="U143" i="3"/>
  <c r="T143" i="3"/>
  <c r="S143" i="3"/>
  <c r="V142" i="3"/>
  <c r="U142" i="3"/>
  <c r="T142" i="3"/>
  <c r="S142" i="3"/>
  <c r="V141" i="3"/>
  <c r="U141" i="3"/>
  <c r="T141" i="3"/>
  <c r="S141" i="3"/>
  <c r="V140" i="3"/>
  <c r="U140" i="3"/>
  <c r="T140" i="3"/>
  <c r="S140" i="3"/>
  <c r="V139" i="3"/>
  <c r="U139" i="3"/>
  <c r="T139" i="3"/>
  <c r="S139" i="3"/>
  <c r="V138" i="3"/>
  <c r="U138" i="3"/>
  <c r="T138" i="3"/>
  <c r="S138" i="3"/>
  <c r="V137" i="3"/>
  <c r="U137" i="3"/>
  <c r="T137" i="3"/>
  <c r="S137" i="3"/>
  <c r="V136" i="3"/>
  <c r="U136" i="3"/>
  <c r="T136" i="3"/>
  <c r="S136" i="3"/>
  <c r="V135" i="3"/>
  <c r="U135" i="3"/>
  <c r="T135" i="3"/>
  <c r="S135" i="3"/>
  <c r="V134" i="3"/>
  <c r="U134" i="3"/>
  <c r="T134" i="3"/>
  <c r="S134" i="3"/>
  <c r="V133" i="3"/>
  <c r="U133" i="3"/>
  <c r="T133" i="3"/>
  <c r="S133" i="3"/>
  <c r="V132" i="3"/>
  <c r="U132" i="3"/>
  <c r="T132" i="3"/>
  <c r="S132" i="3"/>
  <c r="V131" i="3"/>
  <c r="U131" i="3"/>
  <c r="T131" i="3"/>
  <c r="S131" i="3"/>
  <c r="V130" i="3"/>
  <c r="U130" i="3"/>
  <c r="T130" i="3"/>
  <c r="S130" i="3"/>
  <c r="V129" i="3"/>
  <c r="U129" i="3"/>
  <c r="T129" i="3"/>
  <c r="S129" i="3"/>
  <c r="V128" i="3"/>
  <c r="U128" i="3"/>
  <c r="T128" i="3"/>
  <c r="S128" i="3"/>
  <c r="V127" i="3"/>
  <c r="U127" i="3"/>
  <c r="T127" i="3"/>
  <c r="S127" i="3"/>
  <c r="V126" i="3"/>
  <c r="U126" i="3"/>
  <c r="T126" i="3"/>
  <c r="S126" i="3"/>
  <c r="V125" i="3"/>
  <c r="U125" i="3"/>
  <c r="T125" i="3"/>
  <c r="S125" i="3"/>
  <c r="V124" i="3"/>
  <c r="U124" i="3"/>
  <c r="T124" i="3"/>
  <c r="S124" i="3"/>
  <c r="V123" i="3"/>
  <c r="U123" i="3"/>
  <c r="T123" i="3"/>
  <c r="S123" i="3"/>
  <c r="V122" i="3"/>
  <c r="U122" i="3"/>
  <c r="T122" i="3"/>
  <c r="S122" i="3"/>
  <c r="V121" i="3"/>
  <c r="U121" i="3"/>
  <c r="T121" i="3"/>
  <c r="S121" i="3"/>
  <c r="V120" i="3"/>
  <c r="U120" i="3"/>
  <c r="T120" i="3"/>
  <c r="S120" i="3"/>
  <c r="V119" i="3"/>
  <c r="U119" i="3"/>
  <c r="T119" i="3"/>
  <c r="S119" i="3"/>
  <c r="V118" i="3"/>
  <c r="U118" i="3"/>
  <c r="T118" i="3"/>
  <c r="S118" i="3"/>
  <c r="V117" i="3"/>
  <c r="U117" i="3"/>
  <c r="T117" i="3"/>
  <c r="S117" i="3"/>
  <c r="V116" i="3"/>
  <c r="U116" i="3"/>
  <c r="T116" i="3"/>
  <c r="S116" i="3"/>
  <c r="V115" i="3"/>
  <c r="U115" i="3"/>
  <c r="T115" i="3"/>
  <c r="S115" i="3"/>
  <c r="V114" i="3"/>
  <c r="U114" i="3"/>
  <c r="T114" i="3"/>
  <c r="S114" i="3"/>
  <c r="V113" i="3"/>
  <c r="U113" i="3"/>
  <c r="T113" i="3"/>
  <c r="S113" i="3"/>
  <c r="V112" i="3"/>
  <c r="U112" i="3"/>
  <c r="T112" i="3"/>
  <c r="S112" i="3"/>
  <c r="V111" i="3"/>
  <c r="U111" i="3"/>
  <c r="T111" i="3"/>
  <c r="S111" i="3"/>
  <c r="V110" i="3"/>
  <c r="U110" i="3"/>
  <c r="T110" i="3"/>
  <c r="S110" i="3"/>
  <c r="V109" i="3"/>
  <c r="U109" i="3"/>
  <c r="T109" i="3"/>
  <c r="S109" i="3"/>
  <c r="V108" i="3"/>
  <c r="U108" i="3"/>
  <c r="T108" i="3"/>
  <c r="S108" i="3"/>
  <c r="V107" i="3"/>
  <c r="U107" i="3"/>
  <c r="T107" i="3"/>
  <c r="S107" i="3"/>
  <c r="V106" i="3"/>
  <c r="U106" i="3"/>
  <c r="T106" i="3"/>
  <c r="S106" i="3"/>
  <c r="V105" i="3"/>
  <c r="U105" i="3"/>
  <c r="T105" i="3"/>
  <c r="S105" i="3"/>
  <c r="V104" i="3"/>
  <c r="U104" i="3"/>
  <c r="T104" i="3"/>
  <c r="S104" i="3"/>
  <c r="V103" i="3"/>
  <c r="U103" i="3"/>
  <c r="T103" i="3"/>
  <c r="S103" i="3"/>
  <c r="V102" i="3"/>
  <c r="U102" i="3"/>
  <c r="T102" i="3"/>
  <c r="S102" i="3"/>
  <c r="V101" i="3"/>
  <c r="U101" i="3"/>
  <c r="T101" i="3"/>
  <c r="S101" i="3"/>
  <c r="V100" i="3"/>
  <c r="U100" i="3"/>
  <c r="T100" i="3"/>
  <c r="S100" i="3"/>
  <c r="V99" i="3"/>
  <c r="U99" i="3"/>
  <c r="T99" i="3"/>
  <c r="S99" i="3"/>
  <c r="V98" i="3"/>
  <c r="U98" i="3"/>
  <c r="T98" i="3"/>
  <c r="S98" i="3"/>
  <c r="V97" i="3"/>
  <c r="U97" i="3"/>
  <c r="T97" i="3"/>
  <c r="S97" i="3"/>
  <c r="V96" i="3"/>
  <c r="U96" i="3"/>
  <c r="T96" i="3"/>
  <c r="S96" i="3"/>
  <c r="V95" i="3"/>
  <c r="U95" i="3"/>
  <c r="T95" i="3"/>
  <c r="S95" i="3"/>
  <c r="V94" i="3"/>
  <c r="U94" i="3"/>
  <c r="T94" i="3"/>
  <c r="S94" i="3"/>
  <c r="V93" i="3"/>
  <c r="U93" i="3"/>
  <c r="T93" i="3"/>
  <c r="S93" i="3"/>
  <c r="V92" i="3"/>
  <c r="U92" i="3"/>
  <c r="T92" i="3"/>
  <c r="S92" i="3"/>
  <c r="V91" i="3"/>
  <c r="U91" i="3"/>
  <c r="T91" i="3"/>
  <c r="S91" i="3"/>
  <c r="V90" i="3"/>
  <c r="U90" i="3"/>
  <c r="T90" i="3"/>
  <c r="S90" i="3"/>
  <c r="V89" i="3"/>
  <c r="U89" i="3"/>
  <c r="T89" i="3"/>
  <c r="S89" i="3"/>
  <c r="V88" i="3"/>
  <c r="U88" i="3"/>
  <c r="T88" i="3"/>
  <c r="S88" i="3"/>
  <c r="V87" i="3"/>
  <c r="U87" i="3"/>
  <c r="T87" i="3"/>
  <c r="S87" i="3"/>
  <c r="V86" i="3"/>
  <c r="U86" i="3"/>
  <c r="T86" i="3"/>
  <c r="S86" i="3"/>
  <c r="V85" i="3"/>
  <c r="U85" i="3"/>
  <c r="T85" i="3"/>
  <c r="S85" i="3"/>
  <c r="V84" i="3"/>
  <c r="U84" i="3"/>
  <c r="T84" i="3"/>
  <c r="S84" i="3"/>
  <c r="V83" i="3"/>
  <c r="U83" i="3"/>
  <c r="T83" i="3"/>
  <c r="S83" i="3"/>
  <c r="V82" i="3"/>
  <c r="U82" i="3"/>
  <c r="T82" i="3"/>
  <c r="S82" i="3"/>
  <c r="V81" i="3"/>
  <c r="U81" i="3"/>
  <c r="T81" i="3"/>
  <c r="S81" i="3"/>
  <c r="V80" i="3"/>
  <c r="U80" i="3"/>
  <c r="T80" i="3"/>
  <c r="S80" i="3"/>
  <c r="V79" i="3"/>
  <c r="U79" i="3"/>
  <c r="T79" i="3"/>
  <c r="S79" i="3"/>
  <c r="V78" i="3"/>
  <c r="U78" i="3"/>
  <c r="T78" i="3"/>
  <c r="S78" i="3"/>
  <c r="V77" i="3"/>
  <c r="U77" i="3"/>
  <c r="T77" i="3"/>
  <c r="S77" i="3"/>
  <c r="V76" i="3"/>
  <c r="U76" i="3"/>
  <c r="T76" i="3"/>
  <c r="S76" i="3"/>
  <c r="V75" i="3"/>
  <c r="U75" i="3"/>
  <c r="T75" i="3"/>
  <c r="S75" i="3"/>
  <c r="V74" i="3"/>
  <c r="U74" i="3"/>
  <c r="T74" i="3"/>
  <c r="S74" i="3"/>
  <c r="V73" i="3"/>
  <c r="U73" i="3"/>
  <c r="T73" i="3"/>
  <c r="S73" i="3"/>
  <c r="V72" i="3"/>
  <c r="U72" i="3"/>
  <c r="T72" i="3"/>
  <c r="S72" i="3"/>
  <c r="V71" i="3"/>
  <c r="U71" i="3"/>
  <c r="T71" i="3"/>
  <c r="S71" i="3"/>
  <c r="V70" i="3"/>
  <c r="U70" i="3"/>
  <c r="T70" i="3"/>
  <c r="S70" i="3"/>
  <c r="V69" i="3"/>
  <c r="U69" i="3"/>
  <c r="T69" i="3"/>
  <c r="S69" i="3"/>
  <c r="V68" i="3"/>
  <c r="U68" i="3"/>
  <c r="T68" i="3"/>
  <c r="S68" i="3"/>
  <c r="V67" i="3"/>
  <c r="U67" i="3"/>
  <c r="T67" i="3"/>
  <c r="S67" i="3"/>
  <c r="V66" i="3"/>
  <c r="U66" i="3"/>
  <c r="T66" i="3"/>
  <c r="S66" i="3"/>
  <c r="V65" i="3"/>
  <c r="U65" i="3"/>
  <c r="T65" i="3"/>
  <c r="S65" i="3"/>
  <c r="V64" i="3"/>
  <c r="U64" i="3"/>
  <c r="T64" i="3"/>
  <c r="S64" i="3"/>
  <c r="V63" i="3"/>
  <c r="U63" i="3"/>
  <c r="T63" i="3"/>
  <c r="S63" i="3"/>
  <c r="V62" i="3"/>
  <c r="U62" i="3"/>
  <c r="T62" i="3"/>
  <c r="S62" i="3"/>
  <c r="V61" i="3"/>
  <c r="U61" i="3"/>
  <c r="T61" i="3"/>
  <c r="S61" i="3"/>
  <c r="V60" i="3"/>
  <c r="U60" i="3"/>
  <c r="T60" i="3"/>
  <c r="S60" i="3"/>
  <c r="V59" i="3"/>
  <c r="U59" i="3"/>
  <c r="T59" i="3"/>
  <c r="S59" i="3"/>
  <c r="V58" i="3"/>
  <c r="U58" i="3"/>
  <c r="T58" i="3"/>
  <c r="S58" i="3"/>
  <c r="V57" i="3"/>
  <c r="U57" i="3"/>
  <c r="T57" i="3"/>
  <c r="S57" i="3"/>
  <c r="V56" i="3"/>
  <c r="U56" i="3"/>
  <c r="T56" i="3"/>
  <c r="S56" i="3"/>
  <c r="V55" i="3"/>
  <c r="U55" i="3"/>
  <c r="T55" i="3"/>
  <c r="S55" i="3"/>
  <c r="V54" i="3"/>
  <c r="U54" i="3"/>
  <c r="T54" i="3"/>
  <c r="S54" i="3"/>
  <c r="V53" i="3"/>
  <c r="U53" i="3"/>
  <c r="T53" i="3"/>
  <c r="S53" i="3"/>
  <c r="V52" i="3"/>
  <c r="U52" i="3"/>
  <c r="T52" i="3"/>
  <c r="S52" i="3"/>
  <c r="V51" i="3"/>
  <c r="U51" i="3"/>
  <c r="T51" i="3"/>
  <c r="S51" i="3"/>
  <c r="V50" i="3"/>
  <c r="U50" i="3"/>
  <c r="T50" i="3"/>
  <c r="S50" i="3"/>
  <c r="V49" i="3"/>
  <c r="U49" i="3"/>
  <c r="T49" i="3"/>
  <c r="S49" i="3"/>
  <c r="V48" i="3"/>
  <c r="U48" i="3"/>
  <c r="T48" i="3"/>
  <c r="S48" i="3"/>
  <c r="V47" i="3"/>
  <c r="U47" i="3"/>
  <c r="T47" i="3"/>
  <c r="S47" i="3"/>
  <c r="V46" i="3"/>
  <c r="U46" i="3"/>
  <c r="T46" i="3"/>
  <c r="S46" i="3"/>
  <c r="V45" i="3"/>
  <c r="U45" i="3"/>
  <c r="T45" i="3"/>
  <c r="S45" i="3"/>
  <c r="V44" i="3"/>
  <c r="U44" i="3"/>
  <c r="T44" i="3"/>
  <c r="S44" i="3"/>
  <c r="V43" i="3"/>
  <c r="U43" i="3"/>
  <c r="T43" i="3"/>
  <c r="S43" i="3"/>
  <c r="V42" i="3"/>
  <c r="U42" i="3"/>
  <c r="T42" i="3"/>
  <c r="S42" i="3"/>
  <c r="V41" i="3"/>
  <c r="U41" i="3"/>
  <c r="T41" i="3"/>
  <c r="S41" i="3"/>
  <c r="V40" i="3"/>
  <c r="U40" i="3"/>
  <c r="T40" i="3"/>
  <c r="S40" i="3"/>
  <c r="V39" i="3"/>
  <c r="U39" i="3"/>
  <c r="T39" i="3"/>
  <c r="S39" i="3"/>
  <c r="V38" i="3"/>
  <c r="U38" i="3"/>
  <c r="T38" i="3"/>
  <c r="S38" i="3"/>
  <c r="V37" i="3"/>
  <c r="U37" i="3"/>
  <c r="T37" i="3"/>
  <c r="S37" i="3"/>
  <c r="V36" i="3"/>
  <c r="U36" i="3"/>
  <c r="T36" i="3"/>
  <c r="S36" i="3"/>
  <c r="V35" i="3"/>
  <c r="U35" i="3"/>
  <c r="T35" i="3"/>
  <c r="S35" i="3"/>
  <c r="V34" i="3"/>
  <c r="U34" i="3"/>
  <c r="T34" i="3"/>
  <c r="S34" i="3"/>
  <c r="U35" i="9"/>
  <c r="V35" i="9"/>
  <c r="U36" i="9"/>
  <c r="V36" i="9"/>
  <c r="U37" i="9"/>
  <c r="V37" i="9"/>
  <c r="U38" i="9"/>
  <c r="V38" i="9"/>
  <c r="U39" i="9"/>
  <c r="V39" i="9"/>
  <c r="U40" i="9"/>
  <c r="V40" i="9"/>
  <c r="U41" i="9"/>
  <c r="V41" i="9"/>
  <c r="U42" i="9"/>
  <c r="V42" i="9"/>
  <c r="U43" i="9"/>
  <c r="V43" i="9"/>
  <c r="U44" i="9"/>
  <c r="V44" i="9"/>
  <c r="U45" i="9"/>
  <c r="V45" i="9"/>
  <c r="U46" i="9"/>
  <c r="V46" i="9"/>
  <c r="U47" i="9"/>
  <c r="V47" i="9"/>
  <c r="U48" i="9"/>
  <c r="V48" i="9"/>
  <c r="U49" i="9"/>
  <c r="V49" i="9"/>
  <c r="U50" i="9"/>
  <c r="V50" i="9"/>
  <c r="U51" i="9"/>
  <c r="V51" i="9"/>
  <c r="U52" i="9"/>
  <c r="V52" i="9"/>
  <c r="U53" i="9"/>
  <c r="V53" i="9"/>
  <c r="U54" i="9"/>
  <c r="V54" i="9"/>
  <c r="U55" i="9"/>
  <c r="V55" i="9"/>
  <c r="U56" i="9"/>
  <c r="V56" i="9"/>
  <c r="U57" i="9"/>
  <c r="V57" i="9"/>
  <c r="U58" i="9"/>
  <c r="V58" i="9"/>
  <c r="U59" i="9"/>
  <c r="V59" i="9"/>
  <c r="U60" i="9"/>
  <c r="V60" i="9"/>
  <c r="U61" i="9"/>
  <c r="V61" i="9"/>
  <c r="U62" i="9"/>
  <c r="V62" i="9"/>
  <c r="U63" i="9"/>
  <c r="V63" i="9"/>
  <c r="U64" i="9"/>
  <c r="V64" i="9"/>
  <c r="U65" i="9"/>
  <c r="V65" i="9"/>
  <c r="U66" i="9"/>
  <c r="V66" i="9"/>
  <c r="U67" i="9"/>
  <c r="V67" i="9"/>
  <c r="U68" i="9"/>
  <c r="V68" i="9"/>
  <c r="U69" i="9"/>
  <c r="V69" i="9"/>
  <c r="U70" i="9"/>
  <c r="V70" i="9"/>
  <c r="U71" i="9"/>
  <c r="V71" i="9"/>
  <c r="U72" i="9"/>
  <c r="V72" i="9"/>
  <c r="U73" i="9"/>
  <c r="V73" i="9"/>
  <c r="U74" i="9"/>
  <c r="V74" i="9"/>
  <c r="U75" i="9"/>
  <c r="V75" i="9"/>
  <c r="U76" i="9"/>
  <c r="V76" i="9"/>
  <c r="U77" i="9"/>
  <c r="V77" i="9"/>
  <c r="U78" i="9"/>
  <c r="V78" i="9"/>
  <c r="U79" i="9"/>
  <c r="V79" i="9"/>
  <c r="U80" i="9"/>
  <c r="V80" i="9"/>
  <c r="U81" i="9"/>
  <c r="V81" i="9"/>
  <c r="U82" i="9"/>
  <c r="V82" i="9"/>
  <c r="U83" i="9"/>
  <c r="V83" i="9"/>
  <c r="U84" i="9"/>
  <c r="V84" i="9"/>
  <c r="U85" i="9"/>
  <c r="V85" i="9"/>
  <c r="U86" i="9"/>
  <c r="V86" i="9"/>
  <c r="U87" i="9"/>
  <c r="V87" i="9"/>
  <c r="U88" i="9"/>
  <c r="V88" i="9"/>
  <c r="U89" i="9"/>
  <c r="V89" i="9"/>
  <c r="U90" i="9"/>
  <c r="V90" i="9"/>
  <c r="U91" i="9"/>
  <c r="V91" i="9"/>
  <c r="U92" i="9"/>
  <c r="V92" i="9"/>
  <c r="U93" i="9"/>
  <c r="V93" i="9"/>
  <c r="U94" i="9"/>
  <c r="V94" i="9"/>
  <c r="U95" i="9"/>
  <c r="V95" i="9"/>
  <c r="U96" i="9"/>
  <c r="V96" i="9"/>
  <c r="U97" i="9"/>
  <c r="V97" i="9"/>
  <c r="U98" i="9"/>
  <c r="V98" i="9"/>
  <c r="U99" i="9"/>
  <c r="V99" i="9"/>
  <c r="U100" i="9"/>
  <c r="V100" i="9"/>
  <c r="U101" i="9"/>
  <c r="V101" i="9"/>
  <c r="U102" i="9"/>
  <c r="V102" i="9"/>
  <c r="U103" i="9"/>
  <c r="V103" i="9"/>
  <c r="U104" i="9"/>
  <c r="V104" i="9"/>
  <c r="U105" i="9"/>
  <c r="V105" i="9"/>
  <c r="U106" i="9"/>
  <c r="V106" i="9"/>
  <c r="U107" i="9"/>
  <c r="V107" i="9"/>
  <c r="U108" i="9"/>
  <c r="V108" i="9"/>
  <c r="U109" i="9"/>
  <c r="V109" i="9"/>
  <c r="U110" i="9"/>
  <c r="V110" i="9"/>
  <c r="U111" i="9"/>
  <c r="V111" i="9"/>
  <c r="U112" i="9"/>
  <c r="V112" i="9"/>
  <c r="U113" i="9"/>
  <c r="V113" i="9"/>
  <c r="U114" i="9"/>
  <c r="V114" i="9"/>
  <c r="U115" i="9"/>
  <c r="V115" i="9"/>
  <c r="U116" i="9"/>
  <c r="V116" i="9"/>
  <c r="U117" i="9"/>
  <c r="V117" i="9"/>
  <c r="U118" i="9"/>
  <c r="V118" i="9"/>
  <c r="U119" i="9"/>
  <c r="V119" i="9"/>
  <c r="U120" i="9"/>
  <c r="V120" i="9"/>
  <c r="U121" i="9"/>
  <c r="V121" i="9"/>
  <c r="U122" i="9"/>
  <c r="V122" i="9"/>
  <c r="U123" i="9"/>
  <c r="V123" i="9"/>
  <c r="U124" i="9"/>
  <c r="V124" i="9"/>
  <c r="U125" i="9"/>
  <c r="V125" i="9"/>
  <c r="U126" i="9"/>
  <c r="V126" i="9"/>
  <c r="U127" i="9"/>
  <c r="V127" i="9"/>
  <c r="U128" i="9"/>
  <c r="V128" i="9"/>
  <c r="U129" i="9"/>
  <c r="V129" i="9"/>
  <c r="U130" i="9"/>
  <c r="V130" i="9"/>
  <c r="U131" i="9"/>
  <c r="V131" i="9"/>
  <c r="U132" i="9"/>
  <c r="V132" i="9"/>
  <c r="U133" i="9"/>
  <c r="V133" i="9"/>
  <c r="U134" i="9"/>
  <c r="V134" i="9"/>
  <c r="U135" i="9"/>
  <c r="V135" i="9"/>
  <c r="U136" i="9"/>
  <c r="V136" i="9"/>
  <c r="U137" i="9"/>
  <c r="V137" i="9"/>
  <c r="U138" i="9"/>
  <c r="V138" i="9"/>
  <c r="U139" i="9"/>
  <c r="V139" i="9"/>
  <c r="U140" i="9"/>
  <c r="V140" i="9"/>
  <c r="U141" i="9"/>
  <c r="V141" i="9"/>
  <c r="U142" i="9"/>
  <c r="V142" i="9"/>
  <c r="U143" i="9"/>
  <c r="V143" i="9"/>
  <c r="U144" i="9"/>
  <c r="V144" i="9"/>
  <c r="U145" i="9"/>
  <c r="V145" i="9"/>
  <c r="U146" i="9"/>
  <c r="V146" i="9"/>
  <c r="U147" i="9"/>
  <c r="V147" i="9"/>
  <c r="U148" i="9"/>
  <c r="V148" i="9"/>
  <c r="U149" i="9"/>
  <c r="V149" i="9"/>
  <c r="U150" i="9"/>
  <c r="V150" i="9"/>
  <c r="U151" i="9"/>
  <c r="V151" i="9"/>
  <c r="U152" i="9"/>
  <c r="V152" i="9"/>
  <c r="U153" i="9"/>
  <c r="V153" i="9"/>
  <c r="U154" i="9"/>
  <c r="V154" i="9"/>
  <c r="U155" i="9"/>
  <c r="V155" i="9"/>
  <c r="U156" i="9"/>
  <c r="V156" i="9"/>
  <c r="U157" i="9"/>
  <c r="V157" i="9"/>
  <c r="U158" i="9"/>
  <c r="V158" i="9"/>
  <c r="U159" i="9"/>
  <c r="V159" i="9"/>
  <c r="U160" i="9"/>
  <c r="V160" i="9"/>
  <c r="U161" i="9"/>
  <c r="V161" i="9"/>
  <c r="U162" i="9"/>
  <c r="V162" i="9"/>
  <c r="U163" i="9"/>
  <c r="V163" i="9"/>
  <c r="U164" i="9"/>
  <c r="V164" i="9"/>
  <c r="U165" i="9"/>
  <c r="V165" i="9"/>
  <c r="U166" i="9"/>
  <c r="V166" i="9"/>
  <c r="U167" i="9"/>
  <c r="V167" i="9"/>
  <c r="U168" i="9"/>
  <c r="V168" i="9"/>
  <c r="U169" i="9"/>
  <c r="V169" i="9"/>
  <c r="U170" i="9"/>
  <c r="V170" i="9"/>
  <c r="U171" i="9"/>
  <c r="V171" i="9"/>
  <c r="U172" i="9"/>
  <c r="V172" i="9"/>
  <c r="U173" i="9"/>
  <c r="V173" i="9"/>
  <c r="U174" i="9"/>
  <c r="V174" i="9"/>
  <c r="U175" i="9"/>
  <c r="V175" i="9"/>
  <c r="U176" i="9"/>
  <c r="V176" i="9"/>
  <c r="U177" i="9"/>
  <c r="V177" i="9"/>
  <c r="U178" i="9"/>
  <c r="V178" i="9"/>
  <c r="U179" i="9"/>
  <c r="V179" i="9"/>
  <c r="U180" i="9"/>
  <c r="V180" i="9"/>
  <c r="U181" i="9"/>
  <c r="V181" i="9"/>
  <c r="U182" i="9"/>
  <c r="V182" i="9"/>
  <c r="U183" i="9"/>
  <c r="V183" i="9"/>
  <c r="U184" i="9"/>
  <c r="V184" i="9"/>
  <c r="U185" i="9"/>
  <c r="V185" i="9"/>
  <c r="U186" i="9"/>
  <c r="V186" i="9"/>
  <c r="U187" i="9"/>
  <c r="V187" i="9"/>
  <c r="U188" i="9"/>
  <c r="V188" i="9"/>
  <c r="U189" i="9"/>
  <c r="V189" i="9"/>
  <c r="U190" i="9"/>
  <c r="V190" i="9"/>
  <c r="U191" i="9"/>
  <c r="V191" i="9"/>
  <c r="U192" i="9"/>
  <c r="V192" i="9"/>
  <c r="U193" i="9"/>
  <c r="V193" i="9"/>
  <c r="U194" i="9"/>
  <c r="V194" i="9"/>
  <c r="U195" i="9"/>
  <c r="V195" i="9"/>
  <c r="U196" i="9"/>
  <c r="V196" i="9"/>
  <c r="U197" i="9"/>
  <c r="V197" i="9"/>
  <c r="U198" i="9"/>
  <c r="V198" i="9"/>
  <c r="U199" i="9"/>
  <c r="V199" i="9"/>
  <c r="U200" i="9"/>
  <c r="V200" i="9"/>
  <c r="U201" i="9"/>
  <c r="V201" i="9"/>
  <c r="U202" i="9"/>
  <c r="V202" i="9"/>
  <c r="U203" i="9"/>
  <c r="V203" i="9"/>
  <c r="U204" i="9"/>
  <c r="V204" i="9"/>
  <c r="U205" i="9"/>
  <c r="V205" i="9"/>
  <c r="U206" i="9"/>
  <c r="V206" i="9"/>
  <c r="U207" i="9"/>
  <c r="V207" i="9"/>
  <c r="U208" i="9"/>
  <c r="V208" i="9"/>
  <c r="U209" i="9"/>
  <c r="V209" i="9"/>
  <c r="U210" i="9"/>
  <c r="V210" i="9"/>
  <c r="U211" i="9"/>
  <c r="V211" i="9"/>
  <c r="U212" i="9"/>
  <c r="V212" i="9"/>
  <c r="U213" i="9"/>
  <c r="V213" i="9"/>
  <c r="V34" i="9"/>
  <c r="U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34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48" i="9"/>
  <c r="S49" i="9"/>
  <c r="S50" i="9"/>
  <c r="S51" i="9"/>
  <c r="S52" i="9"/>
  <c r="S53" i="9"/>
  <c r="S54" i="9"/>
  <c r="S55" i="9"/>
  <c r="S56" i="9"/>
  <c r="S57" i="9"/>
  <c r="S58" i="9"/>
  <c r="S59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B216" i="3" l="1"/>
  <c r="B216" i="9"/>
  <c r="B18" i="9"/>
  <c r="C6" i="8"/>
  <c r="B34" i="9"/>
  <c r="C33" i="9"/>
  <c r="M24" i="9"/>
  <c r="L24" i="9"/>
  <c r="M23" i="9"/>
  <c r="L23" i="9"/>
  <c r="M22" i="9"/>
  <c r="L22" i="9"/>
  <c r="M21" i="9"/>
  <c r="L21" i="9"/>
  <c r="M20" i="9"/>
  <c r="L20" i="9"/>
  <c r="B17" i="9"/>
  <c r="M19" i="9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B217" i="3" l="1"/>
  <c r="C216" i="3"/>
  <c r="B217" i="9"/>
  <c r="C216" i="9"/>
  <c r="B19" i="9"/>
  <c r="C34" i="9"/>
  <c r="B35" i="9"/>
  <c r="H214" i="9" l="1"/>
  <c r="H215" i="9"/>
  <c r="H216" i="9"/>
  <c r="B218" i="3"/>
  <c r="C217" i="3"/>
  <c r="H217" i="9"/>
  <c r="B218" i="9"/>
  <c r="C217" i="9"/>
  <c r="H34" i="9"/>
  <c r="H33" i="9"/>
  <c r="L54" i="8"/>
  <c r="H35" i="9"/>
  <c r="C35" i="9"/>
  <c r="B36" i="9"/>
  <c r="B219" i="3" l="1"/>
  <c r="C218" i="3"/>
  <c r="C218" i="9"/>
  <c r="H218" i="9"/>
  <c r="B219" i="9"/>
  <c r="H36" i="9"/>
  <c r="C36" i="9"/>
  <c r="B37" i="9"/>
  <c r="B220" i="3" l="1"/>
  <c r="C219" i="3"/>
  <c r="H219" i="9"/>
  <c r="B220" i="9"/>
  <c r="C219" i="9"/>
  <c r="H37" i="9"/>
  <c r="C37" i="9"/>
  <c r="B38" i="9"/>
  <c r="B221" i="3" l="1"/>
  <c r="C220" i="3"/>
  <c r="B221" i="9"/>
  <c r="C220" i="9"/>
  <c r="H220" i="9"/>
  <c r="H38" i="9"/>
  <c r="C38" i="9"/>
  <c r="B39" i="9"/>
  <c r="B222" i="3" l="1"/>
  <c r="C221" i="3"/>
  <c r="B222" i="9"/>
  <c r="C221" i="9"/>
  <c r="H221" i="9"/>
  <c r="H39" i="9"/>
  <c r="C39" i="9"/>
  <c r="B40" i="9"/>
  <c r="K44" i="8"/>
  <c r="B10" i="9" s="1"/>
  <c r="N42" i="8"/>
  <c r="N41" i="8"/>
  <c r="N40" i="8"/>
  <c r="N37" i="8"/>
  <c r="N36" i="8"/>
  <c r="N33" i="8"/>
  <c r="N32" i="8"/>
  <c r="N31" i="8"/>
  <c r="N30" i="8"/>
  <c r="N29" i="8"/>
  <c r="N28" i="8"/>
  <c r="N27" i="8"/>
  <c r="N26" i="8"/>
  <c r="N25" i="8"/>
  <c r="N22" i="8"/>
  <c r="N21" i="8"/>
  <c r="N20" i="8"/>
  <c r="N19" i="8"/>
  <c r="N18" i="8"/>
  <c r="N17" i="8"/>
  <c r="N16" i="8"/>
  <c r="C33" i="3"/>
  <c r="B34" i="3"/>
  <c r="C222" i="3" l="1"/>
  <c r="B223" i="3"/>
  <c r="B35" i="3"/>
  <c r="C35" i="3" s="1"/>
  <c r="C222" i="9"/>
  <c r="H222" i="9"/>
  <c r="B223" i="9"/>
  <c r="N44" i="8"/>
  <c r="B11" i="9" s="1"/>
  <c r="H40" i="9"/>
  <c r="C40" i="9"/>
  <c r="B41" i="9"/>
  <c r="C34" i="3"/>
  <c r="F34" i="9" l="1"/>
  <c r="G34" i="9" s="1"/>
  <c r="I34" i="9" s="1"/>
  <c r="F215" i="9"/>
  <c r="G215" i="9" s="1"/>
  <c r="I215" i="9" s="1"/>
  <c r="F214" i="9"/>
  <c r="G214" i="9" s="1"/>
  <c r="I214" i="9" s="1"/>
  <c r="F216" i="9"/>
  <c r="G216" i="9" s="1"/>
  <c r="I216" i="9" s="1"/>
  <c r="F217" i="9"/>
  <c r="G217" i="9" s="1"/>
  <c r="I217" i="9" s="1"/>
  <c r="F218" i="9"/>
  <c r="G218" i="9" s="1"/>
  <c r="I218" i="9" s="1"/>
  <c r="F219" i="9"/>
  <c r="G219" i="9" s="1"/>
  <c r="I219" i="9" s="1"/>
  <c r="F220" i="9"/>
  <c r="G220" i="9" s="1"/>
  <c r="I220" i="9" s="1"/>
  <c r="F222" i="9"/>
  <c r="G222" i="9" s="1"/>
  <c r="I222" i="9" s="1"/>
  <c r="F221" i="9"/>
  <c r="G221" i="9" s="1"/>
  <c r="I221" i="9" s="1"/>
  <c r="C223" i="3"/>
  <c r="B224" i="3"/>
  <c r="B36" i="3"/>
  <c r="C223" i="9"/>
  <c r="F223" i="9"/>
  <c r="G223" i="9" s="1"/>
  <c r="H223" i="9"/>
  <c r="B224" i="9"/>
  <c r="F39" i="9"/>
  <c r="G39" i="9" s="1"/>
  <c r="I39" i="9" s="1"/>
  <c r="F38" i="9"/>
  <c r="G38" i="9" s="1"/>
  <c r="I38" i="9" s="1"/>
  <c r="F33" i="9"/>
  <c r="G33" i="9" s="1"/>
  <c r="I33" i="9" s="1"/>
  <c r="F35" i="9"/>
  <c r="G35" i="9" s="1"/>
  <c r="I35" i="9" s="1"/>
  <c r="F37" i="9"/>
  <c r="G37" i="9" s="1"/>
  <c r="I37" i="9" s="1"/>
  <c r="F36" i="9"/>
  <c r="G36" i="9" s="1"/>
  <c r="I36" i="9" s="1"/>
  <c r="F40" i="9"/>
  <c r="G40" i="9" s="1"/>
  <c r="I40" i="9" s="1"/>
  <c r="H41" i="9"/>
  <c r="C41" i="9"/>
  <c r="B42" i="9"/>
  <c r="I223" i="9" l="1"/>
  <c r="B225" i="3"/>
  <c r="C224" i="3"/>
  <c r="B37" i="3"/>
  <c r="C36" i="3"/>
  <c r="F224" i="9"/>
  <c r="G224" i="9" s="1"/>
  <c r="B225" i="9"/>
  <c r="H224" i="9"/>
  <c r="C224" i="9"/>
  <c r="H42" i="9"/>
  <c r="F41" i="9"/>
  <c r="G41" i="9" s="1"/>
  <c r="I41" i="9" s="1"/>
  <c r="C42" i="9"/>
  <c r="B43" i="9"/>
  <c r="I224" i="9" l="1"/>
  <c r="B226" i="3"/>
  <c r="C225" i="3"/>
  <c r="B38" i="3"/>
  <c r="C37" i="3"/>
  <c r="H225" i="9"/>
  <c r="B226" i="9"/>
  <c r="C225" i="9"/>
  <c r="F225" i="9"/>
  <c r="G225" i="9" s="1"/>
  <c r="H43" i="9"/>
  <c r="F42" i="9"/>
  <c r="G42" i="9" s="1"/>
  <c r="I42" i="9" s="1"/>
  <c r="C43" i="9"/>
  <c r="B44" i="9"/>
  <c r="I225" i="9" l="1"/>
  <c r="B227" i="3"/>
  <c r="C226" i="3"/>
  <c r="B39" i="3"/>
  <c r="C38" i="3"/>
  <c r="H226" i="9"/>
  <c r="C226" i="9"/>
  <c r="B227" i="9"/>
  <c r="F226" i="9"/>
  <c r="G226" i="9" s="1"/>
  <c r="H44" i="9"/>
  <c r="F43" i="9"/>
  <c r="G43" i="9" s="1"/>
  <c r="I43" i="9" s="1"/>
  <c r="C44" i="9"/>
  <c r="B45" i="9"/>
  <c r="I226" i="9" l="1"/>
  <c r="B228" i="3"/>
  <c r="C227" i="3"/>
  <c r="B40" i="3"/>
  <c r="C39" i="3"/>
  <c r="H227" i="9"/>
  <c r="F227" i="9"/>
  <c r="G227" i="9" s="1"/>
  <c r="B228" i="9"/>
  <c r="C227" i="9"/>
  <c r="H45" i="9"/>
  <c r="F44" i="9"/>
  <c r="G44" i="9" s="1"/>
  <c r="C45" i="9"/>
  <c r="B46" i="9"/>
  <c r="I227" i="9" l="1"/>
  <c r="B229" i="3"/>
  <c r="C228" i="3"/>
  <c r="B41" i="3"/>
  <c r="C40" i="3"/>
  <c r="B229" i="9"/>
  <c r="C228" i="9"/>
  <c r="F228" i="9"/>
  <c r="G228" i="9" s="1"/>
  <c r="H228" i="9"/>
  <c r="H46" i="9"/>
  <c r="F45" i="9"/>
  <c r="G45" i="9" s="1"/>
  <c r="I45" i="9" s="1"/>
  <c r="C46" i="9"/>
  <c r="B47" i="9"/>
  <c r="I228" i="9" l="1"/>
  <c r="B230" i="3"/>
  <c r="C229" i="3"/>
  <c r="B42" i="3"/>
  <c r="C41" i="3"/>
  <c r="B230" i="9"/>
  <c r="C229" i="9"/>
  <c r="F229" i="9"/>
  <c r="G229" i="9" s="1"/>
  <c r="H229" i="9"/>
  <c r="H47" i="9"/>
  <c r="F46" i="9"/>
  <c r="G46" i="9" s="1"/>
  <c r="I46" i="9" s="1"/>
  <c r="C47" i="9"/>
  <c r="B48" i="9"/>
  <c r="I229" i="9" l="1"/>
  <c r="C230" i="3"/>
  <c r="B231" i="3"/>
  <c r="B43" i="3"/>
  <c r="C42" i="3"/>
  <c r="H230" i="9"/>
  <c r="C230" i="9"/>
  <c r="F230" i="9"/>
  <c r="G230" i="9" s="1"/>
  <c r="B231" i="9"/>
  <c r="H48" i="9"/>
  <c r="F47" i="9"/>
  <c r="G47" i="9" s="1"/>
  <c r="I47" i="9" s="1"/>
  <c r="C48" i="9"/>
  <c r="B49" i="9"/>
  <c r="I230" i="9" l="1"/>
  <c r="C231" i="3"/>
  <c r="B232" i="3"/>
  <c r="B44" i="3"/>
  <c r="C43" i="3"/>
  <c r="C231" i="9"/>
  <c r="F231" i="9"/>
  <c r="G231" i="9" s="1"/>
  <c r="H231" i="9"/>
  <c r="B232" i="9"/>
  <c r="H49" i="9"/>
  <c r="F48" i="9"/>
  <c r="G48" i="9" s="1"/>
  <c r="I48" i="9" s="1"/>
  <c r="C49" i="9"/>
  <c r="B50" i="9"/>
  <c r="I231" i="9" l="1"/>
  <c r="B233" i="3"/>
  <c r="C232" i="3"/>
  <c r="B45" i="3"/>
  <c r="C44" i="3"/>
  <c r="F232" i="9"/>
  <c r="G232" i="9" s="1"/>
  <c r="B233" i="9"/>
  <c r="H232" i="9"/>
  <c r="C232" i="9"/>
  <c r="H50" i="9"/>
  <c r="F49" i="9"/>
  <c r="G49" i="9" s="1"/>
  <c r="I49" i="9" s="1"/>
  <c r="C50" i="9"/>
  <c r="B51" i="9"/>
  <c r="I232" i="9" l="1"/>
  <c r="B234" i="3"/>
  <c r="C233" i="3"/>
  <c r="B46" i="3"/>
  <c r="C45" i="3"/>
  <c r="H233" i="9"/>
  <c r="B234" i="9"/>
  <c r="C233" i="9"/>
  <c r="F233" i="9"/>
  <c r="G233" i="9" s="1"/>
  <c r="H51" i="9"/>
  <c r="F50" i="9"/>
  <c r="G50" i="9" s="1"/>
  <c r="I50" i="9" s="1"/>
  <c r="C51" i="9"/>
  <c r="B52" i="9"/>
  <c r="I233" i="9" l="1"/>
  <c r="B235" i="3"/>
  <c r="C234" i="3"/>
  <c r="B47" i="3"/>
  <c r="C46" i="3"/>
  <c r="H234" i="9"/>
  <c r="C234" i="9"/>
  <c r="B235" i="9"/>
  <c r="F234" i="9"/>
  <c r="G234" i="9" s="1"/>
  <c r="H52" i="9"/>
  <c r="F51" i="9"/>
  <c r="G51" i="9" s="1"/>
  <c r="I51" i="9" s="1"/>
  <c r="C52" i="9"/>
  <c r="B53" i="9"/>
  <c r="I234" i="9" l="1"/>
  <c r="B236" i="3"/>
  <c r="C235" i="3"/>
  <c r="B48" i="3"/>
  <c r="C47" i="3"/>
  <c r="H235" i="9"/>
  <c r="F235" i="9"/>
  <c r="G235" i="9" s="1"/>
  <c r="B236" i="9"/>
  <c r="C235" i="9"/>
  <c r="H53" i="9"/>
  <c r="F52" i="9"/>
  <c r="G52" i="9" s="1"/>
  <c r="I52" i="9" s="1"/>
  <c r="C53" i="9"/>
  <c r="B54" i="9"/>
  <c r="I235" i="9" l="1"/>
  <c r="B237" i="3"/>
  <c r="C236" i="3"/>
  <c r="B49" i="3"/>
  <c r="C48" i="3"/>
  <c r="B237" i="9"/>
  <c r="C236" i="9"/>
  <c r="F236" i="9"/>
  <c r="G236" i="9" s="1"/>
  <c r="H236" i="9"/>
  <c r="H54" i="9"/>
  <c r="F53" i="9"/>
  <c r="G53" i="9" s="1"/>
  <c r="I53" i="9" s="1"/>
  <c r="C54" i="9"/>
  <c r="B55" i="9"/>
  <c r="I236" i="9" l="1"/>
  <c r="B238" i="3"/>
  <c r="C237" i="3"/>
  <c r="B50" i="3"/>
  <c r="C49" i="3"/>
  <c r="B238" i="9"/>
  <c r="C237" i="9"/>
  <c r="F237" i="9"/>
  <c r="G237" i="9" s="1"/>
  <c r="H237" i="9"/>
  <c r="H55" i="9"/>
  <c r="F54" i="9"/>
  <c r="G54" i="9" s="1"/>
  <c r="I54" i="9" s="1"/>
  <c r="C55" i="9"/>
  <c r="B56" i="9"/>
  <c r="I237" i="9" l="1"/>
  <c r="C238" i="3"/>
  <c r="B239" i="3"/>
  <c r="B51" i="3"/>
  <c r="C50" i="3"/>
  <c r="H238" i="9"/>
  <c r="C238" i="9"/>
  <c r="F238" i="9"/>
  <c r="G238" i="9" s="1"/>
  <c r="B239" i="9"/>
  <c r="H56" i="9"/>
  <c r="F55" i="9"/>
  <c r="G55" i="9" s="1"/>
  <c r="I55" i="9" s="1"/>
  <c r="C56" i="9"/>
  <c r="B57" i="9"/>
  <c r="I238" i="9" l="1"/>
  <c r="C239" i="3"/>
  <c r="B240" i="3"/>
  <c r="B52" i="3"/>
  <c r="C51" i="3"/>
  <c r="C239" i="9"/>
  <c r="F239" i="9"/>
  <c r="G239" i="9" s="1"/>
  <c r="H239" i="9"/>
  <c r="B240" i="9"/>
  <c r="H57" i="9"/>
  <c r="F56" i="9"/>
  <c r="G56" i="9" s="1"/>
  <c r="I56" i="9" s="1"/>
  <c r="C57" i="9"/>
  <c r="B58" i="9"/>
  <c r="I239" i="9" l="1"/>
  <c r="C240" i="3"/>
  <c r="B241" i="3"/>
  <c r="B53" i="3"/>
  <c r="C52" i="3"/>
  <c r="F240" i="9"/>
  <c r="G240" i="9" s="1"/>
  <c r="B241" i="9"/>
  <c r="H240" i="9"/>
  <c r="C240" i="9"/>
  <c r="H58" i="9"/>
  <c r="F57" i="9"/>
  <c r="G57" i="9" s="1"/>
  <c r="I57" i="9" s="1"/>
  <c r="C58" i="9"/>
  <c r="B59" i="9"/>
  <c r="I240" i="9" l="1"/>
  <c r="B242" i="3"/>
  <c r="C241" i="3"/>
  <c r="B54" i="3"/>
  <c r="C53" i="3"/>
  <c r="H241" i="9"/>
  <c r="B242" i="9"/>
  <c r="C241" i="9"/>
  <c r="F241" i="9"/>
  <c r="G241" i="9" s="1"/>
  <c r="H59" i="9"/>
  <c r="F58" i="9"/>
  <c r="G58" i="9" s="1"/>
  <c r="I58" i="9" s="1"/>
  <c r="B60" i="9"/>
  <c r="C59" i="9"/>
  <c r="I241" i="9" l="1"/>
  <c r="B243" i="3"/>
  <c r="C242" i="3"/>
  <c r="B55" i="3"/>
  <c r="C54" i="3"/>
  <c r="C242" i="9"/>
  <c r="H242" i="9"/>
  <c r="B243" i="9"/>
  <c r="F242" i="9"/>
  <c r="G242" i="9" s="1"/>
  <c r="H60" i="9"/>
  <c r="F59" i="9"/>
  <c r="G59" i="9" s="1"/>
  <c r="I59" i="9" s="1"/>
  <c r="B61" i="9"/>
  <c r="C60" i="9"/>
  <c r="I242" i="9" l="1"/>
  <c r="B244" i="3"/>
  <c r="C243" i="3"/>
  <c r="B56" i="3"/>
  <c r="C55" i="3"/>
  <c r="H243" i="9"/>
  <c r="F243" i="9"/>
  <c r="G243" i="9" s="1"/>
  <c r="B244" i="9"/>
  <c r="C243" i="9"/>
  <c r="H61" i="9"/>
  <c r="F60" i="9"/>
  <c r="G60" i="9" s="1"/>
  <c r="I60" i="9" s="1"/>
  <c r="B62" i="9"/>
  <c r="C61" i="9"/>
  <c r="I243" i="9" l="1"/>
  <c r="B245" i="3"/>
  <c r="C244" i="3"/>
  <c r="B57" i="3"/>
  <c r="C56" i="3"/>
  <c r="B245" i="9"/>
  <c r="C244" i="9"/>
  <c r="F244" i="9"/>
  <c r="G244" i="9" s="1"/>
  <c r="H244" i="9"/>
  <c r="H62" i="9"/>
  <c r="F61" i="9"/>
  <c r="G61" i="9" s="1"/>
  <c r="I61" i="9" s="1"/>
  <c r="C62" i="9"/>
  <c r="B63" i="9"/>
  <c r="I244" i="9" l="1"/>
  <c r="B246" i="3"/>
  <c r="C245" i="3"/>
  <c r="B58" i="3"/>
  <c r="C57" i="3"/>
  <c r="B246" i="9"/>
  <c r="C245" i="9"/>
  <c r="F245" i="9"/>
  <c r="G245" i="9" s="1"/>
  <c r="H245" i="9"/>
  <c r="H63" i="9"/>
  <c r="F62" i="9"/>
  <c r="G62" i="9" s="1"/>
  <c r="I62" i="9" s="1"/>
  <c r="B64" i="9"/>
  <c r="C63" i="9"/>
  <c r="I245" i="9" l="1"/>
  <c r="C246" i="3"/>
  <c r="B247" i="3"/>
  <c r="B59" i="3"/>
  <c r="C58" i="3"/>
  <c r="C246" i="9"/>
  <c r="F246" i="9"/>
  <c r="G246" i="9" s="1"/>
  <c r="H246" i="9"/>
  <c r="B247" i="9"/>
  <c r="H64" i="9"/>
  <c r="F63" i="9"/>
  <c r="G63" i="9" s="1"/>
  <c r="I63" i="9" s="1"/>
  <c r="C64" i="9"/>
  <c r="B65" i="9"/>
  <c r="I246" i="9" l="1"/>
  <c r="C247" i="3"/>
  <c r="B248" i="3"/>
  <c r="B60" i="3"/>
  <c r="C59" i="3"/>
  <c r="C247" i="9"/>
  <c r="F247" i="9"/>
  <c r="G247" i="9" s="1"/>
  <c r="H247" i="9"/>
  <c r="B248" i="9"/>
  <c r="H65" i="9"/>
  <c r="F64" i="9"/>
  <c r="G64" i="9" s="1"/>
  <c r="I64" i="9" s="1"/>
  <c r="B66" i="9"/>
  <c r="C65" i="9"/>
  <c r="I247" i="9" l="1"/>
  <c r="C248" i="3"/>
  <c r="B249" i="3"/>
  <c r="B61" i="3"/>
  <c r="C60" i="3"/>
  <c r="F248" i="9"/>
  <c r="G248" i="9" s="1"/>
  <c r="B249" i="9"/>
  <c r="H248" i="9"/>
  <c r="C248" i="9"/>
  <c r="H66" i="9"/>
  <c r="F65" i="9"/>
  <c r="G65" i="9" s="1"/>
  <c r="I65" i="9" s="1"/>
  <c r="B67" i="9"/>
  <c r="C66" i="9"/>
  <c r="I248" i="9" l="1"/>
  <c r="B250" i="3"/>
  <c r="C249" i="3"/>
  <c r="B62" i="3"/>
  <c r="C61" i="3"/>
  <c r="H249" i="9"/>
  <c r="B250" i="9"/>
  <c r="C249" i="9"/>
  <c r="F249" i="9"/>
  <c r="G249" i="9" s="1"/>
  <c r="H67" i="9"/>
  <c r="F66" i="9"/>
  <c r="G66" i="9" s="1"/>
  <c r="I66" i="9" s="1"/>
  <c r="B68" i="9"/>
  <c r="C67" i="9"/>
  <c r="I249" i="9" l="1"/>
  <c r="B251" i="3"/>
  <c r="C250" i="3"/>
  <c r="B63" i="3"/>
  <c r="C62" i="3"/>
  <c r="C250" i="9"/>
  <c r="H250" i="9"/>
  <c r="B251" i="9"/>
  <c r="F250" i="9"/>
  <c r="G250" i="9" s="1"/>
  <c r="H68" i="9"/>
  <c r="F67" i="9"/>
  <c r="G67" i="9" s="1"/>
  <c r="I67" i="9" s="1"/>
  <c r="C68" i="9"/>
  <c r="B69" i="9"/>
  <c r="I250" i="9" l="1"/>
  <c r="B252" i="3"/>
  <c r="C251" i="3"/>
  <c r="B64" i="3"/>
  <c r="C63" i="3"/>
  <c r="H251" i="9"/>
  <c r="B252" i="9"/>
  <c r="C251" i="9"/>
  <c r="F251" i="9"/>
  <c r="G251" i="9" s="1"/>
  <c r="H69" i="9"/>
  <c r="F68" i="9"/>
  <c r="G68" i="9" s="1"/>
  <c r="I68" i="9" s="1"/>
  <c r="C69" i="9"/>
  <c r="B70" i="9"/>
  <c r="I251" i="9" l="1"/>
  <c r="B253" i="3"/>
  <c r="C252" i="3"/>
  <c r="B65" i="3"/>
  <c r="C64" i="3"/>
  <c r="B253" i="9"/>
  <c r="C252" i="9"/>
  <c r="F252" i="9"/>
  <c r="G252" i="9" s="1"/>
  <c r="H252" i="9"/>
  <c r="H70" i="9"/>
  <c r="F69" i="9"/>
  <c r="G69" i="9" s="1"/>
  <c r="I69" i="9" s="1"/>
  <c r="C70" i="9"/>
  <c r="B71" i="9"/>
  <c r="I252" i="9" l="1"/>
  <c r="B254" i="3"/>
  <c r="C253" i="3"/>
  <c r="B66" i="3"/>
  <c r="C65" i="3"/>
  <c r="B254" i="9"/>
  <c r="C253" i="9"/>
  <c r="F253" i="9"/>
  <c r="G253" i="9" s="1"/>
  <c r="H253" i="9"/>
  <c r="H71" i="9"/>
  <c r="F70" i="9"/>
  <c r="G70" i="9" s="1"/>
  <c r="I70" i="9" s="1"/>
  <c r="C71" i="9"/>
  <c r="B72" i="9"/>
  <c r="I253" i="9" l="1"/>
  <c r="B255" i="3"/>
  <c r="C254" i="3"/>
  <c r="B67" i="3"/>
  <c r="C66" i="3"/>
  <c r="C254" i="9"/>
  <c r="F254" i="9"/>
  <c r="G254" i="9" s="1"/>
  <c r="H254" i="9"/>
  <c r="B255" i="9"/>
  <c r="H72" i="9"/>
  <c r="F71" i="9"/>
  <c r="G71" i="9" s="1"/>
  <c r="I71" i="9" s="1"/>
  <c r="C72" i="9"/>
  <c r="B73" i="9"/>
  <c r="I254" i="9" l="1"/>
  <c r="C255" i="3"/>
  <c r="B256" i="3"/>
  <c r="B68" i="3"/>
  <c r="C67" i="3"/>
  <c r="C255" i="9"/>
  <c r="F255" i="9"/>
  <c r="G255" i="9" s="1"/>
  <c r="H255" i="9"/>
  <c r="B256" i="9"/>
  <c r="H73" i="9"/>
  <c r="F72" i="9"/>
  <c r="G72" i="9" s="1"/>
  <c r="I72" i="9" s="1"/>
  <c r="B74" i="9"/>
  <c r="C73" i="9"/>
  <c r="I255" i="9" l="1"/>
  <c r="C256" i="3"/>
  <c r="B257" i="3"/>
  <c r="B69" i="3"/>
  <c r="C68" i="3"/>
  <c r="F256" i="9"/>
  <c r="G256" i="9" s="1"/>
  <c r="H256" i="9"/>
  <c r="B257" i="9"/>
  <c r="C256" i="9"/>
  <c r="H74" i="9"/>
  <c r="F73" i="9"/>
  <c r="G73" i="9" s="1"/>
  <c r="I73" i="9" s="1"/>
  <c r="B75" i="9"/>
  <c r="C74" i="9"/>
  <c r="I256" i="9" l="1"/>
  <c r="B258" i="3"/>
  <c r="C257" i="3"/>
  <c r="B70" i="3"/>
  <c r="C69" i="3"/>
  <c r="H257" i="9"/>
  <c r="B258" i="9"/>
  <c r="C257" i="9"/>
  <c r="F257" i="9"/>
  <c r="G257" i="9" s="1"/>
  <c r="H75" i="9"/>
  <c r="F74" i="9"/>
  <c r="G74" i="9" s="1"/>
  <c r="I74" i="9" s="1"/>
  <c r="B76" i="9"/>
  <c r="C75" i="9"/>
  <c r="I257" i="9" l="1"/>
  <c r="B259" i="3"/>
  <c r="C258" i="3"/>
  <c r="B71" i="3"/>
  <c r="C70" i="3"/>
  <c r="C258" i="9"/>
  <c r="H258" i="9"/>
  <c r="B259" i="9"/>
  <c r="F258" i="9"/>
  <c r="G258" i="9" s="1"/>
  <c r="H76" i="9"/>
  <c r="F75" i="9"/>
  <c r="G75" i="9" s="1"/>
  <c r="I75" i="9" s="1"/>
  <c r="C76" i="9"/>
  <c r="B77" i="9"/>
  <c r="I258" i="9" l="1"/>
  <c r="B260" i="3"/>
  <c r="C259" i="3"/>
  <c r="B72" i="3"/>
  <c r="C71" i="3"/>
  <c r="H259" i="9"/>
  <c r="F259" i="9"/>
  <c r="G259" i="9" s="1"/>
  <c r="B260" i="9"/>
  <c r="C259" i="9"/>
  <c r="H77" i="9"/>
  <c r="F76" i="9"/>
  <c r="G76" i="9" s="1"/>
  <c r="I76" i="9" s="1"/>
  <c r="C77" i="9"/>
  <c r="B78" i="9"/>
  <c r="I259" i="9" l="1"/>
  <c r="B261" i="3"/>
  <c r="C260" i="3"/>
  <c r="B73" i="3"/>
  <c r="C72" i="3"/>
  <c r="B261" i="9"/>
  <c r="C260" i="9"/>
  <c r="F260" i="9"/>
  <c r="G260" i="9" s="1"/>
  <c r="H260" i="9"/>
  <c r="H78" i="9"/>
  <c r="F77" i="9"/>
  <c r="G77" i="9" s="1"/>
  <c r="I77" i="9" s="1"/>
  <c r="C78" i="9"/>
  <c r="B79" i="9"/>
  <c r="I260" i="9" l="1"/>
  <c r="B262" i="3"/>
  <c r="C261" i="3"/>
  <c r="B74" i="3"/>
  <c r="C73" i="3"/>
  <c r="B262" i="9"/>
  <c r="C261" i="9"/>
  <c r="F261" i="9"/>
  <c r="G261" i="9" s="1"/>
  <c r="H261" i="9"/>
  <c r="H79" i="9"/>
  <c r="F78" i="9"/>
  <c r="G78" i="9" s="1"/>
  <c r="I78" i="9" s="1"/>
  <c r="C79" i="9"/>
  <c r="B80" i="9"/>
  <c r="I261" i="9" l="1"/>
  <c r="C262" i="3"/>
  <c r="B263" i="3"/>
  <c r="B75" i="3"/>
  <c r="C74" i="3"/>
  <c r="C262" i="9"/>
  <c r="F262" i="9"/>
  <c r="G262" i="9" s="1"/>
  <c r="H262" i="9"/>
  <c r="B263" i="9"/>
  <c r="H80" i="9"/>
  <c r="F79" i="9"/>
  <c r="G79" i="9" s="1"/>
  <c r="I79" i="9" s="1"/>
  <c r="C80" i="9"/>
  <c r="B81" i="9"/>
  <c r="I262" i="9" l="1"/>
  <c r="C263" i="3"/>
  <c r="B264" i="3"/>
  <c r="B76" i="3"/>
  <c r="C75" i="3"/>
  <c r="C263" i="9"/>
  <c r="F263" i="9"/>
  <c r="G263" i="9" s="1"/>
  <c r="H263" i="9"/>
  <c r="B264" i="9"/>
  <c r="H81" i="9"/>
  <c r="F80" i="9"/>
  <c r="G80" i="9" s="1"/>
  <c r="I80" i="9" s="1"/>
  <c r="B82" i="9"/>
  <c r="C81" i="9"/>
  <c r="I263" i="9" l="1"/>
  <c r="B265" i="3"/>
  <c r="C264" i="3"/>
  <c r="B77" i="3"/>
  <c r="C76" i="3"/>
  <c r="F264" i="9"/>
  <c r="G264" i="9" s="1"/>
  <c r="B265" i="9"/>
  <c r="H264" i="9"/>
  <c r="C264" i="9"/>
  <c r="H82" i="9"/>
  <c r="F81" i="9"/>
  <c r="G81" i="9" s="1"/>
  <c r="I81" i="9" s="1"/>
  <c r="B83" i="9"/>
  <c r="C82" i="9"/>
  <c r="I264" i="9" l="1"/>
  <c r="B266" i="3"/>
  <c r="C265" i="3"/>
  <c r="B78" i="3"/>
  <c r="C77" i="3"/>
  <c r="H265" i="9"/>
  <c r="B266" i="9"/>
  <c r="C265" i="9"/>
  <c r="F265" i="9"/>
  <c r="G265" i="9" s="1"/>
  <c r="H83" i="9"/>
  <c r="F82" i="9"/>
  <c r="G82" i="9" s="1"/>
  <c r="I82" i="9" s="1"/>
  <c r="B84" i="9"/>
  <c r="C83" i="9"/>
  <c r="I265" i="9" l="1"/>
  <c r="B267" i="3"/>
  <c r="C266" i="3"/>
  <c r="B79" i="3"/>
  <c r="C78" i="3"/>
  <c r="H266" i="9"/>
  <c r="B267" i="9"/>
  <c r="C266" i="9"/>
  <c r="F266" i="9"/>
  <c r="G266" i="9" s="1"/>
  <c r="H84" i="9"/>
  <c r="F83" i="9"/>
  <c r="G83" i="9" s="1"/>
  <c r="I83" i="9" s="1"/>
  <c r="C84" i="9"/>
  <c r="B85" i="9"/>
  <c r="I266" i="9" l="1"/>
  <c r="B268" i="3"/>
  <c r="C267" i="3"/>
  <c r="B80" i="3"/>
  <c r="C79" i="3"/>
  <c r="H267" i="9"/>
  <c r="B268" i="9"/>
  <c r="C267" i="9"/>
  <c r="F267" i="9"/>
  <c r="G267" i="9" s="1"/>
  <c r="H85" i="9"/>
  <c r="F84" i="9"/>
  <c r="G84" i="9" s="1"/>
  <c r="I84" i="9" s="1"/>
  <c r="C85" i="9"/>
  <c r="B86" i="9"/>
  <c r="I267" i="9" l="1"/>
  <c r="B269" i="3"/>
  <c r="C268" i="3"/>
  <c r="B81" i="3"/>
  <c r="C80" i="3"/>
  <c r="B269" i="9"/>
  <c r="C268" i="9"/>
  <c r="F268" i="9"/>
  <c r="G268" i="9" s="1"/>
  <c r="H268" i="9"/>
  <c r="H86" i="9"/>
  <c r="F85" i="9"/>
  <c r="G85" i="9" s="1"/>
  <c r="I85" i="9" s="1"/>
  <c r="B87" i="9"/>
  <c r="C86" i="9"/>
  <c r="I268" i="9" l="1"/>
  <c r="B270" i="3"/>
  <c r="C269" i="3"/>
  <c r="B82" i="3"/>
  <c r="C81" i="3"/>
  <c r="B270" i="9"/>
  <c r="C269" i="9"/>
  <c r="F269" i="9"/>
  <c r="G269" i="9" s="1"/>
  <c r="H269" i="9"/>
  <c r="H87" i="9"/>
  <c r="F86" i="9"/>
  <c r="G86" i="9" s="1"/>
  <c r="I86" i="9" s="1"/>
  <c r="C87" i="9"/>
  <c r="B88" i="9"/>
  <c r="I269" i="9" l="1"/>
  <c r="C270" i="3"/>
  <c r="B271" i="3"/>
  <c r="B83" i="3"/>
  <c r="C82" i="3"/>
  <c r="C270" i="9"/>
  <c r="F270" i="9"/>
  <c r="G270" i="9" s="1"/>
  <c r="H270" i="9"/>
  <c r="B271" i="9"/>
  <c r="H88" i="9"/>
  <c r="F87" i="9"/>
  <c r="G87" i="9" s="1"/>
  <c r="I87" i="9" s="1"/>
  <c r="C88" i="9"/>
  <c r="B89" i="9"/>
  <c r="I270" i="9" l="1"/>
  <c r="C271" i="3"/>
  <c r="B272" i="3"/>
  <c r="B84" i="3"/>
  <c r="C83" i="3"/>
  <c r="C271" i="9"/>
  <c r="F271" i="9"/>
  <c r="G271" i="9" s="1"/>
  <c r="H271" i="9"/>
  <c r="B272" i="9"/>
  <c r="H89" i="9"/>
  <c r="F88" i="9"/>
  <c r="G88" i="9" s="1"/>
  <c r="I88" i="9" s="1"/>
  <c r="C89" i="9"/>
  <c r="B90" i="9"/>
  <c r="I271" i="9" l="1"/>
  <c r="C272" i="3"/>
  <c r="B273" i="3"/>
  <c r="B85" i="3"/>
  <c r="C84" i="3"/>
  <c r="F272" i="9"/>
  <c r="G272" i="9" s="1"/>
  <c r="B273" i="9"/>
  <c r="H272" i="9"/>
  <c r="C272" i="9"/>
  <c r="H90" i="9"/>
  <c r="F89" i="9"/>
  <c r="G89" i="9" s="1"/>
  <c r="I89" i="9" s="1"/>
  <c r="C90" i="9"/>
  <c r="B91" i="9"/>
  <c r="I272" i="9" l="1"/>
  <c r="C273" i="3"/>
  <c r="B86" i="3"/>
  <c r="C85" i="3"/>
  <c r="H273" i="9"/>
  <c r="C273" i="9"/>
  <c r="F273" i="9"/>
  <c r="G273" i="9" s="1"/>
  <c r="H91" i="9"/>
  <c r="F90" i="9"/>
  <c r="G90" i="9" s="1"/>
  <c r="I90" i="9" s="1"/>
  <c r="C91" i="9"/>
  <c r="B92" i="9"/>
  <c r="I273" i="9" l="1"/>
  <c r="B87" i="3"/>
  <c r="C86" i="3"/>
  <c r="H92" i="9"/>
  <c r="F91" i="9"/>
  <c r="G91" i="9" s="1"/>
  <c r="I91" i="9" s="1"/>
  <c r="C92" i="9"/>
  <c r="B93" i="9"/>
  <c r="B88" i="3" l="1"/>
  <c r="C87" i="3"/>
  <c r="H93" i="9"/>
  <c r="F92" i="9"/>
  <c r="G92" i="9" s="1"/>
  <c r="I92" i="9" s="1"/>
  <c r="C93" i="9"/>
  <c r="B94" i="9"/>
  <c r="B89" i="3" l="1"/>
  <c r="C88" i="3"/>
  <c r="H94" i="9"/>
  <c r="F93" i="9"/>
  <c r="G93" i="9" s="1"/>
  <c r="I93" i="9" s="1"/>
  <c r="C94" i="9"/>
  <c r="B95" i="9"/>
  <c r="B90" i="3" l="1"/>
  <c r="C89" i="3"/>
  <c r="H95" i="9"/>
  <c r="F94" i="9"/>
  <c r="G94" i="9" s="1"/>
  <c r="I94" i="9" s="1"/>
  <c r="C95" i="9"/>
  <c r="B96" i="9"/>
  <c r="B91" i="3" l="1"/>
  <c r="C90" i="3"/>
  <c r="H96" i="9"/>
  <c r="F95" i="9"/>
  <c r="G95" i="9" s="1"/>
  <c r="I95" i="9" s="1"/>
  <c r="C96" i="9"/>
  <c r="B97" i="9"/>
  <c r="B92" i="3" l="1"/>
  <c r="C91" i="3"/>
  <c r="H97" i="9"/>
  <c r="F96" i="9"/>
  <c r="G96" i="9" s="1"/>
  <c r="I96" i="9" s="1"/>
  <c r="C97" i="9"/>
  <c r="B98" i="9"/>
  <c r="B93" i="3" l="1"/>
  <c r="C92" i="3"/>
  <c r="H98" i="9"/>
  <c r="F97" i="9"/>
  <c r="G97" i="9" s="1"/>
  <c r="I97" i="9" s="1"/>
  <c r="C98" i="9"/>
  <c r="B99" i="9"/>
  <c r="B94" i="3" l="1"/>
  <c r="C93" i="3"/>
  <c r="H99" i="9"/>
  <c r="F98" i="9"/>
  <c r="G98" i="9" s="1"/>
  <c r="I98" i="9" s="1"/>
  <c r="C99" i="9"/>
  <c r="B100" i="9"/>
  <c r="B95" i="3" l="1"/>
  <c r="C94" i="3"/>
  <c r="H100" i="9"/>
  <c r="F99" i="9"/>
  <c r="G99" i="9" s="1"/>
  <c r="I99" i="9" s="1"/>
  <c r="C100" i="9"/>
  <c r="B101" i="9"/>
  <c r="B96" i="3" l="1"/>
  <c r="C95" i="3"/>
  <c r="H101" i="9"/>
  <c r="F100" i="9"/>
  <c r="G100" i="9" s="1"/>
  <c r="I100" i="9" s="1"/>
  <c r="C101" i="9"/>
  <c r="B102" i="9"/>
  <c r="B97" i="3" l="1"/>
  <c r="C96" i="3"/>
  <c r="H102" i="9"/>
  <c r="F101" i="9"/>
  <c r="G101" i="9" s="1"/>
  <c r="I101" i="9" s="1"/>
  <c r="C102" i="9"/>
  <c r="B103" i="9"/>
  <c r="B98" i="3" l="1"/>
  <c r="C97" i="3"/>
  <c r="H103" i="9"/>
  <c r="F102" i="9"/>
  <c r="G102" i="9" s="1"/>
  <c r="I102" i="9" s="1"/>
  <c r="C103" i="9"/>
  <c r="B104" i="9"/>
  <c r="B99" i="3" l="1"/>
  <c r="C98" i="3"/>
  <c r="H104" i="9"/>
  <c r="F103" i="9"/>
  <c r="G103" i="9" s="1"/>
  <c r="I103" i="9" s="1"/>
  <c r="C104" i="9"/>
  <c r="B105" i="9"/>
  <c r="B100" i="3" l="1"/>
  <c r="C99" i="3"/>
  <c r="H105" i="9"/>
  <c r="F104" i="9"/>
  <c r="G104" i="9" s="1"/>
  <c r="I104" i="9" s="1"/>
  <c r="C105" i="9"/>
  <c r="B106" i="9"/>
  <c r="B101" i="3" l="1"/>
  <c r="C100" i="3"/>
  <c r="H106" i="9"/>
  <c r="F105" i="9"/>
  <c r="G105" i="9" s="1"/>
  <c r="I105" i="9" s="1"/>
  <c r="C106" i="9"/>
  <c r="B107" i="9"/>
  <c r="B102" i="3" l="1"/>
  <c r="C101" i="3"/>
  <c r="H107" i="9"/>
  <c r="F106" i="9"/>
  <c r="G106" i="9" s="1"/>
  <c r="I106" i="9" s="1"/>
  <c r="C107" i="9"/>
  <c r="B108" i="9"/>
  <c r="B103" i="3" l="1"/>
  <c r="C102" i="3"/>
  <c r="H108" i="9"/>
  <c r="F107" i="9"/>
  <c r="G107" i="9" s="1"/>
  <c r="I107" i="9" s="1"/>
  <c r="C108" i="9"/>
  <c r="B109" i="9"/>
  <c r="B104" i="3" l="1"/>
  <c r="C103" i="3"/>
  <c r="H109" i="9"/>
  <c r="F108" i="9"/>
  <c r="G108" i="9" s="1"/>
  <c r="I108" i="9" s="1"/>
  <c r="C109" i="9"/>
  <c r="B110" i="9"/>
  <c r="B105" i="3" l="1"/>
  <c r="C104" i="3"/>
  <c r="H110" i="9"/>
  <c r="F109" i="9"/>
  <c r="G109" i="9" s="1"/>
  <c r="I109" i="9" s="1"/>
  <c r="C110" i="9"/>
  <c r="B111" i="9"/>
  <c r="B106" i="3" l="1"/>
  <c r="C105" i="3"/>
  <c r="H111" i="9"/>
  <c r="F110" i="9"/>
  <c r="G110" i="9" s="1"/>
  <c r="I110" i="9" s="1"/>
  <c r="C111" i="9"/>
  <c r="B112" i="9"/>
  <c r="B107" i="3" l="1"/>
  <c r="C106" i="3"/>
  <c r="H112" i="9"/>
  <c r="F111" i="9"/>
  <c r="G111" i="9" s="1"/>
  <c r="I111" i="9" s="1"/>
  <c r="C112" i="9"/>
  <c r="B113" i="9"/>
  <c r="B108" i="3" l="1"/>
  <c r="C107" i="3"/>
  <c r="H113" i="9"/>
  <c r="F112" i="9"/>
  <c r="G112" i="9" s="1"/>
  <c r="I112" i="9" s="1"/>
  <c r="C113" i="9"/>
  <c r="B114" i="9"/>
  <c r="B109" i="3" l="1"/>
  <c r="C108" i="3"/>
  <c r="H114" i="9"/>
  <c r="F113" i="9"/>
  <c r="G113" i="9" s="1"/>
  <c r="I113" i="9" s="1"/>
  <c r="C114" i="9"/>
  <c r="B115" i="9"/>
  <c r="B110" i="3" l="1"/>
  <c r="C109" i="3"/>
  <c r="H115" i="9"/>
  <c r="F114" i="9"/>
  <c r="G114" i="9" s="1"/>
  <c r="I114" i="9" s="1"/>
  <c r="C115" i="9"/>
  <c r="B116" i="9"/>
  <c r="B111" i="3" l="1"/>
  <c r="C110" i="3"/>
  <c r="H116" i="9"/>
  <c r="F115" i="9"/>
  <c r="G115" i="9" s="1"/>
  <c r="I115" i="9" s="1"/>
  <c r="C116" i="9"/>
  <c r="B117" i="9"/>
  <c r="B112" i="3" l="1"/>
  <c r="C111" i="3"/>
  <c r="H117" i="9"/>
  <c r="F116" i="9"/>
  <c r="G116" i="9" s="1"/>
  <c r="I116" i="9" s="1"/>
  <c r="C117" i="9"/>
  <c r="B118" i="9"/>
  <c r="B113" i="3" l="1"/>
  <c r="C112" i="3"/>
  <c r="H118" i="9"/>
  <c r="F117" i="9"/>
  <c r="G117" i="9" s="1"/>
  <c r="I117" i="9" s="1"/>
  <c r="C118" i="9"/>
  <c r="B119" i="9"/>
  <c r="B114" i="3" l="1"/>
  <c r="C113" i="3"/>
  <c r="H119" i="9"/>
  <c r="F118" i="9"/>
  <c r="G118" i="9" s="1"/>
  <c r="I118" i="9" s="1"/>
  <c r="C119" i="9"/>
  <c r="B120" i="9"/>
  <c r="B115" i="3" l="1"/>
  <c r="C114" i="3"/>
  <c r="H120" i="9"/>
  <c r="F119" i="9"/>
  <c r="G119" i="9" s="1"/>
  <c r="I119" i="9" s="1"/>
  <c r="C120" i="9"/>
  <c r="B121" i="9"/>
  <c r="B116" i="3" l="1"/>
  <c r="C115" i="3"/>
  <c r="H121" i="9"/>
  <c r="F120" i="9"/>
  <c r="G120" i="9" s="1"/>
  <c r="I120" i="9" s="1"/>
  <c r="C121" i="9"/>
  <c r="B122" i="9"/>
  <c r="B117" i="3" l="1"/>
  <c r="C116" i="3"/>
  <c r="H122" i="9"/>
  <c r="F121" i="9"/>
  <c r="G121" i="9" s="1"/>
  <c r="I121" i="9" s="1"/>
  <c r="C122" i="9"/>
  <c r="B123" i="9"/>
  <c r="B118" i="3" l="1"/>
  <c r="C117" i="3"/>
  <c r="H123" i="9"/>
  <c r="F122" i="9"/>
  <c r="G122" i="9" s="1"/>
  <c r="I122" i="9" s="1"/>
  <c r="C123" i="9"/>
  <c r="B124" i="9"/>
  <c r="B119" i="3" l="1"/>
  <c r="C118" i="3"/>
  <c r="H124" i="9"/>
  <c r="F123" i="9"/>
  <c r="G123" i="9" s="1"/>
  <c r="I123" i="9" s="1"/>
  <c r="C124" i="9"/>
  <c r="B125" i="9"/>
  <c r="B120" i="3" l="1"/>
  <c r="C119" i="3"/>
  <c r="H125" i="9"/>
  <c r="F124" i="9"/>
  <c r="G124" i="9" s="1"/>
  <c r="I124" i="9" s="1"/>
  <c r="C125" i="9"/>
  <c r="B126" i="9"/>
  <c r="B121" i="3" l="1"/>
  <c r="C120" i="3"/>
  <c r="H126" i="9"/>
  <c r="F125" i="9"/>
  <c r="G125" i="9" s="1"/>
  <c r="I125" i="9" s="1"/>
  <c r="C126" i="9"/>
  <c r="B127" i="9"/>
  <c r="B122" i="3" l="1"/>
  <c r="C121" i="3"/>
  <c r="H127" i="9"/>
  <c r="F126" i="9"/>
  <c r="G126" i="9" s="1"/>
  <c r="I126" i="9" s="1"/>
  <c r="C127" i="9"/>
  <c r="B128" i="9"/>
  <c r="B123" i="3" l="1"/>
  <c r="C122" i="3"/>
  <c r="H128" i="9"/>
  <c r="F127" i="9"/>
  <c r="G127" i="9" s="1"/>
  <c r="I127" i="9" s="1"/>
  <c r="C128" i="9"/>
  <c r="B129" i="9"/>
  <c r="B124" i="3" l="1"/>
  <c r="C123" i="3"/>
  <c r="H129" i="9"/>
  <c r="F128" i="9"/>
  <c r="G128" i="9" s="1"/>
  <c r="I128" i="9" s="1"/>
  <c r="C129" i="9"/>
  <c r="B130" i="9"/>
  <c r="B125" i="3" l="1"/>
  <c r="C124" i="3"/>
  <c r="H130" i="9"/>
  <c r="F129" i="9"/>
  <c r="G129" i="9" s="1"/>
  <c r="I129" i="9" s="1"/>
  <c r="C130" i="9"/>
  <c r="B131" i="9"/>
  <c r="B126" i="3" l="1"/>
  <c r="C125" i="3"/>
  <c r="H131" i="9"/>
  <c r="F130" i="9"/>
  <c r="G130" i="9" s="1"/>
  <c r="I130" i="9" s="1"/>
  <c r="C131" i="9"/>
  <c r="B132" i="9"/>
  <c r="B127" i="3" l="1"/>
  <c r="C126" i="3"/>
  <c r="H132" i="9"/>
  <c r="F131" i="9"/>
  <c r="G131" i="9" s="1"/>
  <c r="I131" i="9" s="1"/>
  <c r="C132" i="9"/>
  <c r="B133" i="9"/>
  <c r="B128" i="3" l="1"/>
  <c r="C127" i="3"/>
  <c r="H133" i="9"/>
  <c r="F132" i="9"/>
  <c r="G132" i="9" s="1"/>
  <c r="I132" i="9" s="1"/>
  <c r="C133" i="9"/>
  <c r="B134" i="9"/>
  <c r="B129" i="3" l="1"/>
  <c r="C128" i="3"/>
  <c r="H134" i="9"/>
  <c r="F133" i="9"/>
  <c r="G133" i="9" s="1"/>
  <c r="I133" i="9" s="1"/>
  <c r="C134" i="9"/>
  <c r="B135" i="9"/>
  <c r="B130" i="3" l="1"/>
  <c r="C129" i="3"/>
  <c r="H135" i="9"/>
  <c r="F134" i="9"/>
  <c r="G134" i="9" s="1"/>
  <c r="I134" i="9" s="1"/>
  <c r="C135" i="9"/>
  <c r="B136" i="9"/>
  <c r="B131" i="3" l="1"/>
  <c r="C130" i="3"/>
  <c r="H136" i="9"/>
  <c r="F135" i="9"/>
  <c r="G135" i="9" s="1"/>
  <c r="I135" i="9" s="1"/>
  <c r="C136" i="9"/>
  <c r="B137" i="9"/>
  <c r="B132" i="3" l="1"/>
  <c r="C131" i="3"/>
  <c r="H137" i="9"/>
  <c r="F136" i="9"/>
  <c r="G136" i="9" s="1"/>
  <c r="I136" i="9" s="1"/>
  <c r="C137" i="9"/>
  <c r="B138" i="9"/>
  <c r="B133" i="3" l="1"/>
  <c r="C132" i="3"/>
  <c r="H138" i="9"/>
  <c r="F137" i="9"/>
  <c r="G137" i="9" s="1"/>
  <c r="I137" i="9" s="1"/>
  <c r="C138" i="9"/>
  <c r="B139" i="9"/>
  <c r="B134" i="3" l="1"/>
  <c r="C133" i="3"/>
  <c r="H139" i="9"/>
  <c r="F138" i="9"/>
  <c r="G138" i="9" s="1"/>
  <c r="I138" i="9" s="1"/>
  <c r="C139" i="9"/>
  <c r="B140" i="9"/>
  <c r="B135" i="3" l="1"/>
  <c r="C134" i="3"/>
  <c r="H140" i="9"/>
  <c r="F139" i="9"/>
  <c r="G139" i="9" s="1"/>
  <c r="I139" i="9" s="1"/>
  <c r="C140" i="9"/>
  <c r="B141" i="9"/>
  <c r="B136" i="3" l="1"/>
  <c r="C135" i="3"/>
  <c r="H141" i="9"/>
  <c r="F140" i="9"/>
  <c r="G140" i="9" s="1"/>
  <c r="I140" i="9" s="1"/>
  <c r="C141" i="9"/>
  <c r="B142" i="9"/>
  <c r="B137" i="3" l="1"/>
  <c r="C136" i="3"/>
  <c r="H142" i="9"/>
  <c r="F141" i="9"/>
  <c r="G141" i="9" s="1"/>
  <c r="I141" i="9" s="1"/>
  <c r="C142" i="9"/>
  <c r="B143" i="9"/>
  <c r="B138" i="3" l="1"/>
  <c r="C137" i="3"/>
  <c r="H143" i="9"/>
  <c r="F142" i="9"/>
  <c r="G142" i="9" s="1"/>
  <c r="I142" i="9" s="1"/>
  <c r="C143" i="9"/>
  <c r="B144" i="9"/>
  <c r="B139" i="3" l="1"/>
  <c r="C138" i="3"/>
  <c r="H144" i="9"/>
  <c r="F143" i="9"/>
  <c r="G143" i="9" s="1"/>
  <c r="I143" i="9" s="1"/>
  <c r="C144" i="9"/>
  <c r="B145" i="9"/>
  <c r="B140" i="3" l="1"/>
  <c r="C139" i="3"/>
  <c r="H145" i="9"/>
  <c r="F144" i="9"/>
  <c r="G144" i="9" s="1"/>
  <c r="I144" i="9" s="1"/>
  <c r="C145" i="9"/>
  <c r="B146" i="9"/>
  <c r="B141" i="3" l="1"/>
  <c r="C140" i="3"/>
  <c r="H146" i="9"/>
  <c r="F145" i="9"/>
  <c r="G145" i="9" s="1"/>
  <c r="I145" i="9" s="1"/>
  <c r="C146" i="9"/>
  <c r="B147" i="9"/>
  <c r="B142" i="3" l="1"/>
  <c r="C141" i="3"/>
  <c r="H147" i="9"/>
  <c r="F146" i="9"/>
  <c r="G146" i="9" s="1"/>
  <c r="I146" i="9" s="1"/>
  <c r="C147" i="9"/>
  <c r="B148" i="9"/>
  <c r="B143" i="3" l="1"/>
  <c r="C142" i="3"/>
  <c r="H148" i="9"/>
  <c r="F147" i="9"/>
  <c r="G147" i="9" s="1"/>
  <c r="I147" i="9" s="1"/>
  <c r="C148" i="9"/>
  <c r="B149" i="9"/>
  <c r="B144" i="3" l="1"/>
  <c r="C143" i="3"/>
  <c r="H149" i="9"/>
  <c r="F148" i="9"/>
  <c r="G148" i="9" s="1"/>
  <c r="I148" i="9" s="1"/>
  <c r="C149" i="9"/>
  <c r="B150" i="9"/>
  <c r="B145" i="3" l="1"/>
  <c r="C144" i="3"/>
  <c r="H150" i="9"/>
  <c r="F149" i="9"/>
  <c r="G149" i="9" s="1"/>
  <c r="I149" i="9" s="1"/>
  <c r="C150" i="9"/>
  <c r="B151" i="9"/>
  <c r="B146" i="3" l="1"/>
  <c r="C145" i="3"/>
  <c r="H151" i="9"/>
  <c r="F150" i="9"/>
  <c r="G150" i="9" s="1"/>
  <c r="I150" i="9" s="1"/>
  <c r="C151" i="9"/>
  <c r="B152" i="9"/>
  <c r="B147" i="3" l="1"/>
  <c r="C146" i="3"/>
  <c r="H152" i="9"/>
  <c r="F151" i="9"/>
  <c r="G151" i="9" s="1"/>
  <c r="I151" i="9" s="1"/>
  <c r="C152" i="9"/>
  <c r="B153" i="9"/>
  <c r="B148" i="3" l="1"/>
  <c r="C147" i="3"/>
  <c r="H153" i="9"/>
  <c r="F152" i="9"/>
  <c r="G152" i="9" s="1"/>
  <c r="I152" i="9" s="1"/>
  <c r="C153" i="9"/>
  <c r="B154" i="9"/>
  <c r="B149" i="3" l="1"/>
  <c r="C148" i="3"/>
  <c r="H154" i="9"/>
  <c r="F153" i="9"/>
  <c r="G153" i="9" s="1"/>
  <c r="I153" i="9" s="1"/>
  <c r="C154" i="9"/>
  <c r="B155" i="9"/>
  <c r="B150" i="3" l="1"/>
  <c r="C149" i="3"/>
  <c r="H155" i="9"/>
  <c r="F154" i="9"/>
  <c r="G154" i="9" s="1"/>
  <c r="I154" i="9" s="1"/>
  <c r="C155" i="9"/>
  <c r="B156" i="9"/>
  <c r="B151" i="3" l="1"/>
  <c r="C150" i="3"/>
  <c r="H156" i="9"/>
  <c r="F155" i="9"/>
  <c r="G155" i="9" s="1"/>
  <c r="I155" i="9" s="1"/>
  <c r="C156" i="9"/>
  <c r="B157" i="9"/>
  <c r="B152" i="3" l="1"/>
  <c r="C151" i="3"/>
  <c r="H157" i="9"/>
  <c r="F156" i="9"/>
  <c r="G156" i="9" s="1"/>
  <c r="I156" i="9" s="1"/>
  <c r="C157" i="9"/>
  <c r="B158" i="9"/>
  <c r="B153" i="3" l="1"/>
  <c r="C152" i="3"/>
  <c r="H158" i="9"/>
  <c r="F157" i="9"/>
  <c r="G157" i="9" s="1"/>
  <c r="I157" i="9" s="1"/>
  <c r="C158" i="9"/>
  <c r="B159" i="9"/>
  <c r="B154" i="3" l="1"/>
  <c r="C153" i="3"/>
  <c r="H159" i="9"/>
  <c r="F158" i="9"/>
  <c r="G158" i="9" s="1"/>
  <c r="I158" i="9" s="1"/>
  <c r="C159" i="9"/>
  <c r="B160" i="9"/>
  <c r="B155" i="3" l="1"/>
  <c r="C154" i="3"/>
  <c r="H160" i="9"/>
  <c r="F159" i="9"/>
  <c r="G159" i="9" s="1"/>
  <c r="I159" i="9" s="1"/>
  <c r="C160" i="9"/>
  <c r="B161" i="9"/>
  <c r="B156" i="3" l="1"/>
  <c r="C155" i="3"/>
  <c r="H161" i="9"/>
  <c r="F160" i="9"/>
  <c r="G160" i="9" s="1"/>
  <c r="I160" i="9" s="1"/>
  <c r="C161" i="9"/>
  <c r="B162" i="9"/>
  <c r="B157" i="3" l="1"/>
  <c r="C156" i="3"/>
  <c r="H162" i="9"/>
  <c r="F161" i="9"/>
  <c r="G161" i="9" s="1"/>
  <c r="I161" i="9" s="1"/>
  <c r="C162" i="9"/>
  <c r="B163" i="9"/>
  <c r="B158" i="3" l="1"/>
  <c r="C157" i="3"/>
  <c r="H163" i="9"/>
  <c r="F162" i="9"/>
  <c r="G162" i="9" s="1"/>
  <c r="I162" i="9" s="1"/>
  <c r="C163" i="9"/>
  <c r="B164" i="9"/>
  <c r="B159" i="3" l="1"/>
  <c r="C158" i="3"/>
  <c r="H164" i="9"/>
  <c r="F163" i="9"/>
  <c r="G163" i="9" s="1"/>
  <c r="I163" i="9" s="1"/>
  <c r="C164" i="9"/>
  <c r="B165" i="9"/>
  <c r="B160" i="3" l="1"/>
  <c r="C159" i="3"/>
  <c r="H165" i="9"/>
  <c r="F164" i="9"/>
  <c r="G164" i="9" s="1"/>
  <c r="I164" i="9" s="1"/>
  <c r="C165" i="9"/>
  <c r="B166" i="9"/>
  <c r="B161" i="3" l="1"/>
  <c r="C160" i="3"/>
  <c r="H166" i="9"/>
  <c r="F165" i="9"/>
  <c r="G165" i="9" s="1"/>
  <c r="I165" i="9" s="1"/>
  <c r="C166" i="9"/>
  <c r="B167" i="9"/>
  <c r="B162" i="3" l="1"/>
  <c r="C161" i="3"/>
  <c r="H167" i="9"/>
  <c r="F166" i="9"/>
  <c r="G166" i="9" s="1"/>
  <c r="I166" i="9" s="1"/>
  <c r="C167" i="9"/>
  <c r="B168" i="9"/>
  <c r="B163" i="3" l="1"/>
  <c r="C162" i="3"/>
  <c r="H168" i="9"/>
  <c r="F167" i="9"/>
  <c r="G167" i="9" s="1"/>
  <c r="I167" i="9" s="1"/>
  <c r="C168" i="9"/>
  <c r="B169" i="9"/>
  <c r="B164" i="3" l="1"/>
  <c r="C163" i="3"/>
  <c r="H169" i="9"/>
  <c r="F168" i="9"/>
  <c r="G168" i="9" s="1"/>
  <c r="I168" i="9" s="1"/>
  <c r="C169" i="9"/>
  <c r="B170" i="9"/>
  <c r="B165" i="3" l="1"/>
  <c r="C164" i="3"/>
  <c r="H170" i="9"/>
  <c r="F169" i="9"/>
  <c r="G169" i="9" s="1"/>
  <c r="I169" i="9" s="1"/>
  <c r="C170" i="9"/>
  <c r="B171" i="9"/>
  <c r="B166" i="3" l="1"/>
  <c r="C165" i="3"/>
  <c r="H171" i="9"/>
  <c r="F170" i="9"/>
  <c r="G170" i="9" s="1"/>
  <c r="I170" i="9" s="1"/>
  <c r="C171" i="9"/>
  <c r="B172" i="9"/>
  <c r="B167" i="3" l="1"/>
  <c r="C166" i="3"/>
  <c r="H172" i="9"/>
  <c r="F171" i="9"/>
  <c r="G171" i="9" s="1"/>
  <c r="I171" i="9" s="1"/>
  <c r="C172" i="9"/>
  <c r="B173" i="9"/>
  <c r="B168" i="3" l="1"/>
  <c r="C167" i="3"/>
  <c r="H173" i="9"/>
  <c r="F172" i="9"/>
  <c r="G172" i="9" s="1"/>
  <c r="I172" i="9" s="1"/>
  <c r="C173" i="9"/>
  <c r="B174" i="9"/>
  <c r="B169" i="3" l="1"/>
  <c r="C168" i="3"/>
  <c r="H174" i="9"/>
  <c r="F173" i="9"/>
  <c r="G173" i="9" s="1"/>
  <c r="I173" i="9" s="1"/>
  <c r="C174" i="9"/>
  <c r="B175" i="9"/>
  <c r="B170" i="3" l="1"/>
  <c r="C169" i="3"/>
  <c r="H175" i="9"/>
  <c r="F174" i="9"/>
  <c r="G174" i="9" s="1"/>
  <c r="I174" i="9" s="1"/>
  <c r="C175" i="9"/>
  <c r="B176" i="9"/>
  <c r="B171" i="3" l="1"/>
  <c r="C170" i="3"/>
  <c r="H176" i="9"/>
  <c r="F175" i="9"/>
  <c r="G175" i="9" s="1"/>
  <c r="I175" i="9" s="1"/>
  <c r="C176" i="9"/>
  <c r="B177" i="9"/>
  <c r="B172" i="3" l="1"/>
  <c r="C171" i="3"/>
  <c r="H177" i="9"/>
  <c r="F176" i="9"/>
  <c r="G176" i="9" s="1"/>
  <c r="I176" i="9" s="1"/>
  <c r="C177" i="9"/>
  <c r="B178" i="9"/>
  <c r="B173" i="3" l="1"/>
  <c r="C172" i="3"/>
  <c r="H178" i="9"/>
  <c r="F177" i="9"/>
  <c r="G177" i="9" s="1"/>
  <c r="I177" i="9" s="1"/>
  <c r="C178" i="9"/>
  <c r="B179" i="9"/>
  <c r="B174" i="3" l="1"/>
  <c r="C173" i="3"/>
  <c r="H179" i="9"/>
  <c r="F178" i="9"/>
  <c r="G178" i="9" s="1"/>
  <c r="I178" i="9" s="1"/>
  <c r="C179" i="9"/>
  <c r="B180" i="9"/>
  <c r="B175" i="3" l="1"/>
  <c r="C174" i="3"/>
  <c r="H180" i="9"/>
  <c r="F179" i="9"/>
  <c r="G179" i="9" s="1"/>
  <c r="I179" i="9" s="1"/>
  <c r="C180" i="9"/>
  <c r="B181" i="9"/>
  <c r="B176" i="3" l="1"/>
  <c r="C175" i="3"/>
  <c r="H181" i="9"/>
  <c r="F180" i="9"/>
  <c r="G180" i="9" s="1"/>
  <c r="I180" i="9" s="1"/>
  <c r="C181" i="9"/>
  <c r="B182" i="9"/>
  <c r="B177" i="3" l="1"/>
  <c r="C176" i="3"/>
  <c r="H182" i="9"/>
  <c r="F181" i="9"/>
  <c r="G181" i="9" s="1"/>
  <c r="I181" i="9" s="1"/>
  <c r="C182" i="9"/>
  <c r="B183" i="9"/>
  <c r="B178" i="3" l="1"/>
  <c r="C177" i="3"/>
  <c r="H183" i="9"/>
  <c r="F182" i="9"/>
  <c r="G182" i="9" s="1"/>
  <c r="I182" i="9" s="1"/>
  <c r="C183" i="9"/>
  <c r="B184" i="9"/>
  <c r="B179" i="3" l="1"/>
  <c r="C178" i="3"/>
  <c r="H184" i="9"/>
  <c r="F183" i="9"/>
  <c r="G183" i="9" s="1"/>
  <c r="I183" i="9" s="1"/>
  <c r="C184" i="9"/>
  <c r="B185" i="9"/>
  <c r="B180" i="3" l="1"/>
  <c r="C179" i="3"/>
  <c r="H185" i="9"/>
  <c r="F184" i="9"/>
  <c r="G184" i="9" s="1"/>
  <c r="I184" i="9" s="1"/>
  <c r="C185" i="9"/>
  <c r="B186" i="9"/>
  <c r="B181" i="3" l="1"/>
  <c r="C180" i="3"/>
  <c r="H186" i="9"/>
  <c r="F185" i="9"/>
  <c r="G185" i="9" s="1"/>
  <c r="I185" i="9" s="1"/>
  <c r="C186" i="9"/>
  <c r="B187" i="9"/>
  <c r="B182" i="3" l="1"/>
  <c r="C181" i="3"/>
  <c r="H187" i="9"/>
  <c r="F186" i="9"/>
  <c r="G186" i="9" s="1"/>
  <c r="I186" i="9" s="1"/>
  <c r="C187" i="9"/>
  <c r="B188" i="9"/>
  <c r="B183" i="3" l="1"/>
  <c r="C182" i="3"/>
  <c r="H188" i="9"/>
  <c r="F187" i="9"/>
  <c r="G187" i="9" s="1"/>
  <c r="I187" i="9" s="1"/>
  <c r="C188" i="9"/>
  <c r="B189" i="9"/>
  <c r="B184" i="3" l="1"/>
  <c r="C183" i="3"/>
  <c r="H189" i="9"/>
  <c r="F188" i="9"/>
  <c r="G188" i="9" s="1"/>
  <c r="I188" i="9" s="1"/>
  <c r="C189" i="9"/>
  <c r="B190" i="9"/>
  <c r="B185" i="3" l="1"/>
  <c r="C184" i="3"/>
  <c r="H190" i="9"/>
  <c r="F189" i="9"/>
  <c r="G189" i="9" s="1"/>
  <c r="I189" i="9" s="1"/>
  <c r="C190" i="9"/>
  <c r="B191" i="9"/>
  <c r="B186" i="3" l="1"/>
  <c r="C185" i="3"/>
  <c r="H191" i="9"/>
  <c r="F190" i="9"/>
  <c r="G190" i="9" s="1"/>
  <c r="I190" i="9" s="1"/>
  <c r="C191" i="9"/>
  <c r="B192" i="9"/>
  <c r="B187" i="3" l="1"/>
  <c r="C186" i="3"/>
  <c r="B193" i="9"/>
  <c r="H192" i="9"/>
  <c r="F191" i="9"/>
  <c r="G191" i="9" s="1"/>
  <c r="I191" i="9" s="1"/>
  <c r="C192" i="9"/>
  <c r="B188" i="3" l="1"/>
  <c r="C187" i="3"/>
  <c r="C193" i="9"/>
  <c r="H193" i="9"/>
  <c r="B194" i="9"/>
  <c r="F193" i="9"/>
  <c r="G193" i="9" s="1"/>
  <c r="F192" i="9"/>
  <c r="G192" i="9" s="1"/>
  <c r="I192" i="9" s="1"/>
  <c r="I193" i="9" l="1"/>
  <c r="B189" i="3"/>
  <c r="C188" i="3"/>
  <c r="C194" i="9"/>
  <c r="B195" i="9"/>
  <c r="H194" i="9"/>
  <c r="F194" i="9"/>
  <c r="G194" i="9" s="1"/>
  <c r="I194" i="9" l="1"/>
  <c r="B190" i="3"/>
  <c r="C189" i="3"/>
  <c r="F195" i="9"/>
  <c r="G195" i="9" s="1"/>
  <c r="B196" i="9"/>
  <c r="H195" i="9"/>
  <c r="C195" i="9"/>
  <c r="I195" i="9" l="1"/>
  <c r="B191" i="3"/>
  <c r="C190" i="3"/>
  <c r="H196" i="9"/>
  <c r="B197" i="9"/>
  <c r="C196" i="9"/>
  <c r="F196" i="9"/>
  <c r="G196" i="9" s="1"/>
  <c r="I196" i="9" l="1"/>
  <c r="B192" i="3"/>
  <c r="C191" i="3"/>
  <c r="H197" i="9"/>
  <c r="C197" i="9"/>
  <c r="B198" i="9"/>
  <c r="F197" i="9"/>
  <c r="G197" i="9" s="1"/>
  <c r="I197" i="9" s="1"/>
  <c r="B193" i="3" l="1"/>
  <c r="C192" i="3"/>
  <c r="H198" i="9"/>
  <c r="F198" i="9"/>
  <c r="G198" i="9" s="1"/>
  <c r="B199" i="9"/>
  <c r="C198" i="9"/>
  <c r="K44" i="2"/>
  <c r="N42" i="2"/>
  <c r="N41" i="2"/>
  <c r="N37" i="2"/>
  <c r="N36" i="2"/>
  <c r="N33" i="2"/>
  <c r="N32" i="2"/>
  <c r="N31" i="2"/>
  <c r="N30" i="2"/>
  <c r="N29" i="2"/>
  <c r="N28" i="2"/>
  <c r="N27" i="2"/>
  <c r="N26" i="2"/>
  <c r="N25" i="2"/>
  <c r="N22" i="2"/>
  <c r="N21" i="2"/>
  <c r="N20" i="2"/>
  <c r="N19" i="2"/>
  <c r="N18" i="2"/>
  <c r="N17" i="2"/>
  <c r="N16" i="2"/>
  <c r="I198" i="9" l="1"/>
  <c r="B194" i="3"/>
  <c r="C193" i="3"/>
  <c r="B200" i="9"/>
  <c r="C199" i="9"/>
  <c r="F199" i="9"/>
  <c r="G199" i="9" s="1"/>
  <c r="H199" i="9"/>
  <c r="B10" i="3"/>
  <c r="N40" i="2"/>
  <c r="N44" i="2" s="1"/>
  <c r="B11" i="3" l="1"/>
  <c r="F221" i="3" s="1"/>
  <c r="G221" i="3" s="1"/>
  <c r="I199" i="9"/>
  <c r="F214" i="3"/>
  <c r="G214" i="3" s="1"/>
  <c r="F215" i="3"/>
  <c r="G215" i="3" s="1"/>
  <c r="F216" i="3"/>
  <c r="G216" i="3" s="1"/>
  <c r="F217" i="3"/>
  <c r="G217" i="3" s="1"/>
  <c r="F218" i="3"/>
  <c r="G218" i="3" s="1"/>
  <c r="F219" i="3"/>
  <c r="G219" i="3" s="1"/>
  <c r="F220" i="3"/>
  <c r="G220" i="3" s="1"/>
  <c r="F222" i="3"/>
  <c r="G222" i="3" s="1"/>
  <c r="F223" i="3"/>
  <c r="G223" i="3" s="1"/>
  <c r="F224" i="3"/>
  <c r="G224" i="3" s="1"/>
  <c r="F225" i="3"/>
  <c r="G225" i="3" s="1"/>
  <c r="F226" i="3"/>
  <c r="G226" i="3" s="1"/>
  <c r="F227" i="3"/>
  <c r="G227" i="3" s="1"/>
  <c r="F228" i="3"/>
  <c r="G228" i="3" s="1"/>
  <c r="F229" i="3"/>
  <c r="G229" i="3" s="1"/>
  <c r="F230" i="3"/>
  <c r="G230" i="3" s="1"/>
  <c r="F231" i="3"/>
  <c r="G231" i="3" s="1"/>
  <c r="F232" i="3"/>
  <c r="G232" i="3" s="1"/>
  <c r="F233" i="3"/>
  <c r="G233" i="3" s="1"/>
  <c r="F234" i="3"/>
  <c r="G234" i="3" s="1"/>
  <c r="F235" i="3"/>
  <c r="G235" i="3" s="1"/>
  <c r="F236" i="3"/>
  <c r="G236" i="3" s="1"/>
  <c r="F237" i="3"/>
  <c r="G237" i="3" s="1"/>
  <c r="F238" i="3"/>
  <c r="G238" i="3" s="1"/>
  <c r="F239" i="3"/>
  <c r="G239" i="3" s="1"/>
  <c r="F240" i="3"/>
  <c r="G240" i="3" s="1"/>
  <c r="F241" i="3"/>
  <c r="G241" i="3" s="1"/>
  <c r="F242" i="3"/>
  <c r="G242" i="3" s="1"/>
  <c r="F243" i="3"/>
  <c r="G243" i="3" s="1"/>
  <c r="F244" i="3"/>
  <c r="G244" i="3" s="1"/>
  <c r="F245" i="3"/>
  <c r="G245" i="3" s="1"/>
  <c r="F246" i="3"/>
  <c r="G246" i="3" s="1"/>
  <c r="F247" i="3"/>
  <c r="G247" i="3" s="1"/>
  <c r="F248" i="3"/>
  <c r="G248" i="3" s="1"/>
  <c r="F249" i="3"/>
  <c r="G249" i="3" s="1"/>
  <c r="F250" i="3"/>
  <c r="G250" i="3" s="1"/>
  <c r="F251" i="3"/>
  <c r="G251" i="3" s="1"/>
  <c r="F252" i="3"/>
  <c r="G252" i="3" s="1"/>
  <c r="F253" i="3"/>
  <c r="G253" i="3" s="1"/>
  <c r="F254" i="3"/>
  <c r="G254" i="3" s="1"/>
  <c r="F255" i="3"/>
  <c r="G255" i="3" s="1"/>
  <c r="F256" i="3"/>
  <c r="G256" i="3" s="1"/>
  <c r="F257" i="3"/>
  <c r="G257" i="3" s="1"/>
  <c r="F258" i="3"/>
  <c r="G258" i="3" s="1"/>
  <c r="F259" i="3"/>
  <c r="G259" i="3" s="1"/>
  <c r="F260" i="3"/>
  <c r="G260" i="3" s="1"/>
  <c r="F261" i="3"/>
  <c r="G261" i="3" s="1"/>
  <c r="F262" i="3"/>
  <c r="G262" i="3" s="1"/>
  <c r="F263" i="3"/>
  <c r="G263" i="3" s="1"/>
  <c r="F264" i="3"/>
  <c r="G264" i="3" s="1"/>
  <c r="F265" i="3"/>
  <c r="G265" i="3" s="1"/>
  <c r="F266" i="3"/>
  <c r="G266" i="3" s="1"/>
  <c r="F267" i="3"/>
  <c r="G267" i="3" s="1"/>
  <c r="F268" i="3"/>
  <c r="G268" i="3" s="1"/>
  <c r="F269" i="3"/>
  <c r="G269" i="3" s="1"/>
  <c r="F270" i="3"/>
  <c r="G270" i="3" s="1"/>
  <c r="F271" i="3"/>
  <c r="G271" i="3" s="1"/>
  <c r="F272" i="3"/>
  <c r="G272" i="3" s="1"/>
  <c r="F273" i="3"/>
  <c r="G273" i="3" s="1"/>
  <c r="B195" i="3"/>
  <c r="C194" i="3"/>
  <c r="B201" i="9"/>
  <c r="H200" i="9"/>
  <c r="C200" i="9"/>
  <c r="F200" i="9"/>
  <c r="G200" i="9" s="1"/>
  <c r="F33" i="3"/>
  <c r="G33" i="3" s="1"/>
  <c r="C6" i="2"/>
  <c r="M11" i="3"/>
  <c r="L11" i="3" s="1"/>
  <c r="M12" i="3"/>
  <c r="L12" i="3" s="1"/>
  <c r="M13" i="3"/>
  <c r="L13" i="3" s="1"/>
  <c r="M14" i="3"/>
  <c r="L14" i="3" s="1"/>
  <c r="M15" i="3"/>
  <c r="L15" i="3" s="1"/>
  <c r="M16" i="3"/>
  <c r="L16" i="3" s="1"/>
  <c r="M17" i="3"/>
  <c r="L17" i="3" s="1"/>
  <c r="M18" i="3"/>
  <c r="L18" i="3" s="1"/>
  <c r="M19" i="3"/>
  <c r="L19" i="3" s="1"/>
  <c r="M20" i="3"/>
  <c r="L20" i="3" s="1"/>
  <c r="M21" i="3"/>
  <c r="L21" i="3" s="1"/>
  <c r="M22" i="3"/>
  <c r="L22" i="3" s="1"/>
  <c r="M23" i="3"/>
  <c r="L23" i="3" s="1"/>
  <c r="M24" i="3"/>
  <c r="L24" i="3" s="1"/>
  <c r="M10" i="3"/>
  <c r="L10" i="3" s="1"/>
  <c r="I200" i="9" l="1"/>
  <c r="B196" i="3"/>
  <c r="C195" i="3"/>
  <c r="H201" i="9"/>
  <c r="B202" i="9"/>
  <c r="C201" i="9"/>
  <c r="F201" i="9"/>
  <c r="G201" i="9" s="1"/>
  <c r="B12" i="3"/>
  <c r="F34" i="3"/>
  <c r="G34" i="3" s="1"/>
  <c r="F35" i="3"/>
  <c r="G35" i="3" s="1"/>
  <c r="F43" i="3"/>
  <c r="G43" i="3" s="1"/>
  <c r="F51" i="3"/>
  <c r="G51" i="3" s="1"/>
  <c r="F59" i="3"/>
  <c r="G59" i="3" s="1"/>
  <c r="F67" i="3"/>
  <c r="G67" i="3" s="1"/>
  <c r="F75" i="3"/>
  <c r="G75" i="3" s="1"/>
  <c r="F83" i="3"/>
  <c r="G83" i="3" s="1"/>
  <c r="F91" i="3"/>
  <c r="G91" i="3" s="1"/>
  <c r="F99" i="3"/>
  <c r="G99" i="3" s="1"/>
  <c r="F107" i="3"/>
  <c r="G107" i="3" s="1"/>
  <c r="F115" i="3"/>
  <c r="G115" i="3" s="1"/>
  <c r="F123" i="3"/>
  <c r="G123" i="3" s="1"/>
  <c r="F131" i="3"/>
  <c r="G131" i="3" s="1"/>
  <c r="F139" i="3"/>
  <c r="G139" i="3" s="1"/>
  <c r="F147" i="3"/>
  <c r="G147" i="3" s="1"/>
  <c r="F155" i="3"/>
  <c r="G155" i="3" s="1"/>
  <c r="F163" i="3"/>
  <c r="G163" i="3" s="1"/>
  <c r="F171" i="3"/>
  <c r="G171" i="3" s="1"/>
  <c r="F179" i="3"/>
  <c r="G179" i="3" s="1"/>
  <c r="F187" i="3"/>
  <c r="G187" i="3" s="1"/>
  <c r="F195" i="3"/>
  <c r="G195" i="3" s="1"/>
  <c r="F72" i="3"/>
  <c r="G72" i="3" s="1"/>
  <c r="F88" i="3"/>
  <c r="G88" i="3" s="1"/>
  <c r="F104" i="3"/>
  <c r="G104" i="3" s="1"/>
  <c r="F136" i="3"/>
  <c r="G136" i="3" s="1"/>
  <c r="F168" i="3"/>
  <c r="G168" i="3" s="1"/>
  <c r="F36" i="3"/>
  <c r="G36" i="3" s="1"/>
  <c r="F44" i="3"/>
  <c r="G44" i="3" s="1"/>
  <c r="F52" i="3"/>
  <c r="G52" i="3" s="1"/>
  <c r="F60" i="3"/>
  <c r="G60" i="3" s="1"/>
  <c r="F68" i="3"/>
  <c r="G68" i="3" s="1"/>
  <c r="F76" i="3"/>
  <c r="G76" i="3" s="1"/>
  <c r="F84" i="3"/>
  <c r="G84" i="3" s="1"/>
  <c r="F92" i="3"/>
  <c r="G92" i="3" s="1"/>
  <c r="F100" i="3"/>
  <c r="G100" i="3" s="1"/>
  <c r="F108" i="3"/>
  <c r="G108" i="3" s="1"/>
  <c r="F116" i="3"/>
  <c r="G116" i="3" s="1"/>
  <c r="F124" i="3"/>
  <c r="G124" i="3" s="1"/>
  <c r="F132" i="3"/>
  <c r="G132" i="3" s="1"/>
  <c r="F140" i="3"/>
  <c r="G140" i="3" s="1"/>
  <c r="F148" i="3"/>
  <c r="G148" i="3" s="1"/>
  <c r="F156" i="3"/>
  <c r="G156" i="3" s="1"/>
  <c r="F164" i="3"/>
  <c r="G164" i="3" s="1"/>
  <c r="F172" i="3"/>
  <c r="G172" i="3" s="1"/>
  <c r="F180" i="3"/>
  <c r="G180" i="3" s="1"/>
  <c r="F188" i="3"/>
  <c r="G188" i="3" s="1"/>
  <c r="F56" i="3"/>
  <c r="G56" i="3" s="1"/>
  <c r="F128" i="3"/>
  <c r="G128" i="3" s="1"/>
  <c r="F160" i="3"/>
  <c r="G160" i="3" s="1"/>
  <c r="F192" i="3"/>
  <c r="G192" i="3" s="1"/>
  <c r="F37" i="3"/>
  <c r="G37" i="3" s="1"/>
  <c r="F45" i="3"/>
  <c r="G45" i="3" s="1"/>
  <c r="F53" i="3"/>
  <c r="G53" i="3" s="1"/>
  <c r="F61" i="3"/>
  <c r="G61" i="3" s="1"/>
  <c r="F69" i="3"/>
  <c r="G69" i="3" s="1"/>
  <c r="F77" i="3"/>
  <c r="G77" i="3" s="1"/>
  <c r="F85" i="3"/>
  <c r="G85" i="3" s="1"/>
  <c r="F93" i="3"/>
  <c r="G93" i="3" s="1"/>
  <c r="F101" i="3"/>
  <c r="G101" i="3" s="1"/>
  <c r="F109" i="3"/>
  <c r="G109" i="3" s="1"/>
  <c r="F117" i="3"/>
  <c r="G117" i="3" s="1"/>
  <c r="F125" i="3"/>
  <c r="G125" i="3" s="1"/>
  <c r="F133" i="3"/>
  <c r="G133" i="3" s="1"/>
  <c r="F141" i="3"/>
  <c r="G141" i="3" s="1"/>
  <c r="F149" i="3"/>
  <c r="G149" i="3" s="1"/>
  <c r="F157" i="3"/>
  <c r="G157" i="3" s="1"/>
  <c r="F165" i="3"/>
  <c r="G165" i="3" s="1"/>
  <c r="F173" i="3"/>
  <c r="G173" i="3" s="1"/>
  <c r="F181" i="3"/>
  <c r="G181" i="3" s="1"/>
  <c r="F189" i="3"/>
  <c r="G189" i="3" s="1"/>
  <c r="F40" i="3"/>
  <c r="G40" i="3" s="1"/>
  <c r="F112" i="3"/>
  <c r="G112" i="3" s="1"/>
  <c r="F152" i="3"/>
  <c r="G152" i="3" s="1"/>
  <c r="F184" i="3"/>
  <c r="G184" i="3" s="1"/>
  <c r="F38" i="3"/>
  <c r="G38" i="3" s="1"/>
  <c r="F46" i="3"/>
  <c r="G46" i="3" s="1"/>
  <c r="F54" i="3"/>
  <c r="G54" i="3" s="1"/>
  <c r="F62" i="3"/>
  <c r="G62" i="3" s="1"/>
  <c r="F70" i="3"/>
  <c r="G70" i="3" s="1"/>
  <c r="F78" i="3"/>
  <c r="G78" i="3" s="1"/>
  <c r="F86" i="3"/>
  <c r="G86" i="3" s="1"/>
  <c r="F94" i="3"/>
  <c r="G94" i="3" s="1"/>
  <c r="F102" i="3"/>
  <c r="G102" i="3" s="1"/>
  <c r="F110" i="3"/>
  <c r="G110" i="3" s="1"/>
  <c r="F118" i="3"/>
  <c r="G118" i="3" s="1"/>
  <c r="F126" i="3"/>
  <c r="G126" i="3" s="1"/>
  <c r="F134" i="3"/>
  <c r="G134" i="3" s="1"/>
  <c r="F142" i="3"/>
  <c r="G142" i="3" s="1"/>
  <c r="F150" i="3"/>
  <c r="G150" i="3" s="1"/>
  <c r="F158" i="3"/>
  <c r="G158" i="3" s="1"/>
  <c r="F166" i="3"/>
  <c r="G166" i="3" s="1"/>
  <c r="F174" i="3"/>
  <c r="G174" i="3" s="1"/>
  <c r="F182" i="3"/>
  <c r="G182" i="3" s="1"/>
  <c r="F190" i="3"/>
  <c r="G190" i="3" s="1"/>
  <c r="F48" i="3"/>
  <c r="G48" i="3" s="1"/>
  <c r="F39" i="3"/>
  <c r="G39" i="3" s="1"/>
  <c r="F47" i="3"/>
  <c r="G47" i="3" s="1"/>
  <c r="F55" i="3"/>
  <c r="G55" i="3" s="1"/>
  <c r="F63" i="3"/>
  <c r="G63" i="3" s="1"/>
  <c r="F71" i="3"/>
  <c r="G71" i="3" s="1"/>
  <c r="F79" i="3"/>
  <c r="G79" i="3" s="1"/>
  <c r="F87" i="3"/>
  <c r="G87" i="3" s="1"/>
  <c r="F95" i="3"/>
  <c r="G95" i="3" s="1"/>
  <c r="F103" i="3"/>
  <c r="G103" i="3" s="1"/>
  <c r="F111" i="3"/>
  <c r="G111" i="3" s="1"/>
  <c r="F119" i="3"/>
  <c r="G119" i="3" s="1"/>
  <c r="F127" i="3"/>
  <c r="G127" i="3" s="1"/>
  <c r="F135" i="3"/>
  <c r="G135" i="3" s="1"/>
  <c r="F143" i="3"/>
  <c r="G143" i="3" s="1"/>
  <c r="F151" i="3"/>
  <c r="G151" i="3" s="1"/>
  <c r="F159" i="3"/>
  <c r="G159" i="3" s="1"/>
  <c r="F167" i="3"/>
  <c r="G167" i="3" s="1"/>
  <c r="F175" i="3"/>
  <c r="G175" i="3" s="1"/>
  <c r="F183" i="3"/>
  <c r="G183" i="3" s="1"/>
  <c r="F191" i="3"/>
  <c r="G191" i="3" s="1"/>
  <c r="F64" i="3"/>
  <c r="G64" i="3" s="1"/>
  <c r="F80" i="3"/>
  <c r="G80" i="3" s="1"/>
  <c r="F96" i="3"/>
  <c r="G96" i="3" s="1"/>
  <c r="F120" i="3"/>
  <c r="G120" i="3" s="1"/>
  <c r="F144" i="3"/>
  <c r="G144" i="3" s="1"/>
  <c r="F176" i="3"/>
  <c r="G176" i="3" s="1"/>
  <c r="F41" i="3"/>
  <c r="G41" i="3" s="1"/>
  <c r="F49" i="3"/>
  <c r="G49" i="3" s="1"/>
  <c r="F57" i="3"/>
  <c r="G57" i="3" s="1"/>
  <c r="F65" i="3"/>
  <c r="G65" i="3" s="1"/>
  <c r="F73" i="3"/>
  <c r="G73" i="3" s="1"/>
  <c r="F81" i="3"/>
  <c r="G81" i="3" s="1"/>
  <c r="F89" i="3"/>
  <c r="G89" i="3" s="1"/>
  <c r="F97" i="3"/>
  <c r="G97" i="3" s="1"/>
  <c r="F105" i="3"/>
  <c r="G105" i="3" s="1"/>
  <c r="F113" i="3"/>
  <c r="G113" i="3" s="1"/>
  <c r="F121" i="3"/>
  <c r="G121" i="3" s="1"/>
  <c r="F129" i="3"/>
  <c r="G129" i="3" s="1"/>
  <c r="F137" i="3"/>
  <c r="G137" i="3" s="1"/>
  <c r="F145" i="3"/>
  <c r="G145" i="3" s="1"/>
  <c r="F153" i="3"/>
  <c r="G153" i="3" s="1"/>
  <c r="F161" i="3"/>
  <c r="G161" i="3" s="1"/>
  <c r="F169" i="3"/>
  <c r="G169" i="3" s="1"/>
  <c r="F177" i="3"/>
  <c r="G177" i="3" s="1"/>
  <c r="F185" i="3"/>
  <c r="G185" i="3" s="1"/>
  <c r="F193" i="3"/>
  <c r="G193" i="3" s="1"/>
  <c r="F42" i="3"/>
  <c r="G42" i="3" s="1"/>
  <c r="F50" i="3"/>
  <c r="G50" i="3" s="1"/>
  <c r="F58" i="3"/>
  <c r="G58" i="3" s="1"/>
  <c r="F66" i="3"/>
  <c r="G66" i="3" s="1"/>
  <c r="F74" i="3"/>
  <c r="G74" i="3" s="1"/>
  <c r="F82" i="3"/>
  <c r="G82" i="3" s="1"/>
  <c r="F90" i="3"/>
  <c r="G90" i="3" s="1"/>
  <c r="F98" i="3"/>
  <c r="G98" i="3" s="1"/>
  <c r="F106" i="3"/>
  <c r="G106" i="3" s="1"/>
  <c r="F114" i="3"/>
  <c r="G114" i="3" s="1"/>
  <c r="F122" i="3"/>
  <c r="G122" i="3" s="1"/>
  <c r="F130" i="3"/>
  <c r="G130" i="3" s="1"/>
  <c r="F138" i="3"/>
  <c r="G138" i="3" s="1"/>
  <c r="F146" i="3"/>
  <c r="G146" i="3" s="1"/>
  <c r="F154" i="3"/>
  <c r="G154" i="3" s="1"/>
  <c r="F162" i="3"/>
  <c r="G162" i="3" s="1"/>
  <c r="F170" i="3"/>
  <c r="G170" i="3" s="1"/>
  <c r="F178" i="3"/>
  <c r="G178" i="3" s="1"/>
  <c r="F186" i="3"/>
  <c r="G186" i="3" s="1"/>
  <c r="F194" i="3"/>
  <c r="G194" i="3" s="1"/>
  <c r="B13" i="3" l="1"/>
  <c r="I201" i="9"/>
  <c r="B197" i="3"/>
  <c r="F196" i="3"/>
  <c r="G196" i="3" s="1"/>
  <c r="C196" i="3"/>
  <c r="C202" i="9"/>
  <c r="F202" i="9"/>
  <c r="G202" i="9" s="1"/>
  <c r="B203" i="9"/>
  <c r="H202" i="9"/>
  <c r="A2" i="2"/>
  <c r="I202" i="9" l="1"/>
  <c r="B198" i="3"/>
  <c r="F197" i="3"/>
  <c r="G197" i="3" s="1"/>
  <c r="C197" i="3"/>
  <c r="F203" i="9"/>
  <c r="G203" i="9" s="1"/>
  <c r="H203" i="9"/>
  <c r="B204" i="9"/>
  <c r="C203" i="9"/>
  <c r="B199" i="3" l="1"/>
  <c r="F198" i="3"/>
  <c r="G198" i="3" s="1"/>
  <c r="C198" i="3"/>
  <c r="I203" i="9"/>
  <c r="H204" i="9"/>
  <c r="F204" i="9"/>
  <c r="G204" i="9" s="1"/>
  <c r="B205" i="9"/>
  <c r="C204" i="9"/>
  <c r="I204" i="9" l="1"/>
  <c r="B200" i="3"/>
  <c r="F199" i="3"/>
  <c r="G199" i="3" s="1"/>
  <c r="C199" i="3"/>
  <c r="H205" i="9"/>
  <c r="C205" i="9"/>
  <c r="B206" i="9"/>
  <c r="F205" i="9"/>
  <c r="G205" i="9" s="1"/>
  <c r="I44" i="9"/>
  <c r="I205" i="9" l="1"/>
  <c r="B201" i="3"/>
  <c r="F200" i="3"/>
  <c r="G200" i="3" s="1"/>
  <c r="C200" i="3"/>
  <c r="H206" i="9"/>
  <c r="B207" i="9"/>
  <c r="F206" i="9"/>
  <c r="G206" i="9" s="1"/>
  <c r="C206" i="9"/>
  <c r="I206" i="9" l="1"/>
  <c r="B202" i="3"/>
  <c r="F201" i="3"/>
  <c r="G201" i="3" s="1"/>
  <c r="C201" i="3"/>
  <c r="B208" i="9"/>
  <c r="C207" i="9"/>
  <c r="F207" i="9"/>
  <c r="G207" i="9" s="1"/>
  <c r="H207" i="9"/>
  <c r="I207" i="9" l="1"/>
  <c r="B203" i="3"/>
  <c r="F202" i="3"/>
  <c r="G202" i="3" s="1"/>
  <c r="C202" i="3"/>
  <c r="B209" i="9"/>
  <c r="C208" i="9"/>
  <c r="F208" i="9"/>
  <c r="G208" i="9" s="1"/>
  <c r="H208" i="9"/>
  <c r="I208" i="9" l="1"/>
  <c r="B204" i="3"/>
  <c r="F203" i="3"/>
  <c r="G203" i="3" s="1"/>
  <c r="C203" i="3"/>
  <c r="H209" i="9"/>
  <c r="C209" i="9"/>
  <c r="F209" i="9"/>
  <c r="G209" i="9" s="1"/>
  <c r="B210" i="9"/>
  <c r="I209" i="9" l="1"/>
  <c r="B205" i="3"/>
  <c r="F204" i="3"/>
  <c r="G204" i="3" s="1"/>
  <c r="C204" i="3"/>
  <c r="C210" i="9"/>
  <c r="F210" i="9"/>
  <c r="G210" i="9" s="1"/>
  <c r="H210" i="9"/>
  <c r="B211" i="9"/>
  <c r="B206" i="3" l="1"/>
  <c r="F205" i="3"/>
  <c r="G205" i="3" s="1"/>
  <c r="C205" i="3"/>
  <c r="I210" i="9"/>
  <c r="F211" i="9"/>
  <c r="G211" i="9" s="1"/>
  <c r="H211" i="9"/>
  <c r="C211" i="9"/>
  <c r="B212" i="9"/>
  <c r="I211" i="9" l="1"/>
  <c r="B207" i="3"/>
  <c r="F206" i="3"/>
  <c r="G206" i="3" s="1"/>
  <c r="C206" i="3"/>
  <c r="F212" i="9"/>
  <c r="G212" i="9" s="1"/>
  <c r="H212" i="9"/>
  <c r="C212" i="9"/>
  <c r="B213" i="9"/>
  <c r="B208" i="3" l="1"/>
  <c r="F207" i="3"/>
  <c r="G207" i="3" s="1"/>
  <c r="C207" i="3"/>
  <c r="I212" i="9"/>
  <c r="F213" i="9"/>
  <c r="G213" i="9" s="1"/>
  <c r="H213" i="9"/>
  <c r="C213" i="9"/>
  <c r="I213" i="9" l="1"/>
  <c r="I30" i="9" s="1"/>
  <c r="F56" i="8" s="1"/>
  <c r="B209" i="3"/>
  <c r="F208" i="3"/>
  <c r="G208" i="3" s="1"/>
  <c r="C208" i="3"/>
  <c r="G30" i="9" l="1"/>
  <c r="B210" i="3"/>
  <c r="F209" i="3"/>
  <c r="G209" i="3" s="1"/>
  <c r="C209" i="3"/>
  <c r="D66" i="8" l="1"/>
  <c r="D63" i="8"/>
  <c r="F57" i="8"/>
  <c r="D64" i="8"/>
  <c r="B30" i="9"/>
  <c r="L50" i="8" s="1"/>
  <c r="N50" i="8" s="1"/>
  <c r="E30" i="9"/>
  <c r="L51" i="8" s="1"/>
  <c r="F30" i="9"/>
  <c r="L53" i="8" s="1"/>
  <c r="N53" i="8" s="1"/>
  <c r="B211" i="3"/>
  <c r="F210" i="3"/>
  <c r="G210" i="3" s="1"/>
  <c r="C210" i="3"/>
  <c r="B212" i="3" l="1"/>
  <c r="F211" i="3"/>
  <c r="G211" i="3" s="1"/>
  <c r="C211" i="3"/>
  <c r="B213" i="3" l="1"/>
  <c r="F212" i="3"/>
  <c r="G212" i="3" s="1"/>
  <c r="C212" i="3"/>
  <c r="C213" i="3" l="1"/>
  <c r="F213" i="3"/>
  <c r="G213" i="3" s="1"/>
  <c r="H213" i="3" l="1"/>
  <c r="I213" i="3" s="1"/>
  <c r="H212" i="3"/>
  <c r="I212" i="3" s="1"/>
  <c r="H211" i="3"/>
  <c r="I211" i="3" s="1"/>
  <c r="H210" i="3"/>
  <c r="I210" i="3" s="1"/>
  <c r="H209" i="3"/>
  <c r="I209" i="3" s="1"/>
  <c r="H208" i="3"/>
  <c r="I208" i="3" s="1"/>
  <c r="H207" i="3"/>
  <c r="I207" i="3" s="1"/>
  <c r="H206" i="3"/>
  <c r="I206" i="3" s="1"/>
  <c r="H205" i="3"/>
  <c r="I205" i="3" s="1"/>
  <c r="H204" i="3"/>
  <c r="I204" i="3" s="1"/>
  <c r="H203" i="3"/>
  <c r="I203" i="3" s="1"/>
  <c r="H202" i="3"/>
  <c r="I202" i="3" s="1"/>
  <c r="H201" i="3"/>
  <c r="I201" i="3" s="1"/>
  <c r="H50" i="3"/>
  <c r="I50" i="3" s="1"/>
  <c r="H200" i="3"/>
  <c r="I200" i="3" s="1"/>
  <c r="H199" i="3"/>
  <c r="I199" i="3" s="1"/>
  <c r="H198" i="3"/>
  <c r="I198" i="3" s="1"/>
  <c r="H34" i="3"/>
  <c r="I34" i="3" s="1"/>
  <c r="B14" i="3"/>
  <c r="E56" i="2" s="1"/>
  <c r="G56" i="2" s="1"/>
  <c r="H97" i="3"/>
  <c r="I97" i="3" s="1"/>
  <c r="H91" i="3"/>
  <c r="I91" i="3" s="1"/>
  <c r="H175" i="3"/>
  <c r="I175" i="3" s="1"/>
  <c r="H169" i="3"/>
  <c r="I169" i="3" s="1"/>
  <c r="H66" i="3"/>
  <c r="I66" i="3" s="1"/>
  <c r="H130" i="3"/>
  <c r="I130" i="3" s="1"/>
  <c r="H194" i="3"/>
  <c r="I194" i="3" s="1"/>
  <c r="H35" i="3"/>
  <c r="I35" i="3" s="1"/>
  <c r="H99" i="3"/>
  <c r="I99" i="3" s="1"/>
  <c r="H163" i="3"/>
  <c r="I163" i="3" s="1"/>
  <c r="H63" i="3"/>
  <c r="I63" i="3" s="1"/>
  <c r="H76" i="3"/>
  <c r="I76" i="3" s="1"/>
  <c r="H140" i="3"/>
  <c r="I140" i="3" s="1"/>
  <c r="H46" i="3"/>
  <c r="I46" i="3" s="1"/>
  <c r="H37" i="3"/>
  <c r="I37" i="3" s="1"/>
  <c r="H101" i="3"/>
  <c r="I101" i="3" s="1"/>
  <c r="H165" i="3"/>
  <c r="I165" i="3" s="1"/>
  <c r="H122" i="3"/>
  <c r="I122" i="3" s="1"/>
  <c r="H68" i="3"/>
  <c r="I68" i="3" s="1"/>
  <c r="H142" i="3"/>
  <c r="I142" i="3" s="1"/>
  <c r="H138" i="3"/>
  <c r="I138" i="3" s="1"/>
  <c r="H107" i="3"/>
  <c r="I107" i="3" s="1"/>
  <c r="H171" i="3"/>
  <c r="I171" i="3" s="1"/>
  <c r="H119" i="3"/>
  <c r="I119" i="3" s="1"/>
  <c r="H84" i="3"/>
  <c r="I84" i="3" s="1"/>
  <c r="H148" i="3"/>
  <c r="I148" i="3" s="1"/>
  <c r="H86" i="3"/>
  <c r="I86" i="3" s="1"/>
  <c r="H45" i="3"/>
  <c r="I45" i="3" s="1"/>
  <c r="H109" i="3"/>
  <c r="I109" i="3" s="1"/>
  <c r="H173" i="3"/>
  <c r="I173" i="3" s="1"/>
  <c r="H128" i="3"/>
  <c r="I128" i="3" s="1"/>
  <c r="H55" i="3"/>
  <c r="I55" i="3" s="1"/>
  <c r="H190" i="3"/>
  <c r="I190" i="3" s="1"/>
  <c r="H132" i="3"/>
  <c r="I132" i="3" s="1"/>
  <c r="H136" i="3"/>
  <c r="I136" i="3" s="1"/>
  <c r="H95" i="3"/>
  <c r="I95" i="3" s="1"/>
  <c r="H113" i="3"/>
  <c r="I113" i="3" s="1"/>
  <c r="H174" i="3"/>
  <c r="I174" i="3" s="1"/>
  <c r="H57" i="3"/>
  <c r="I57" i="3" s="1"/>
  <c r="H185" i="3"/>
  <c r="I185" i="3" s="1"/>
  <c r="H167" i="3"/>
  <c r="I167" i="3" s="1"/>
  <c r="H82" i="3"/>
  <c r="I82" i="3" s="1"/>
  <c r="H146" i="3"/>
  <c r="I146" i="3" s="1"/>
  <c r="H70" i="3"/>
  <c r="I70" i="3" s="1"/>
  <c r="H51" i="3"/>
  <c r="I51" i="3" s="1"/>
  <c r="H115" i="3"/>
  <c r="I115" i="3" s="1"/>
  <c r="H179" i="3"/>
  <c r="I179" i="3" s="1"/>
  <c r="H191" i="3"/>
  <c r="I191" i="3" s="1"/>
  <c r="H92" i="3"/>
  <c r="I92" i="3" s="1"/>
  <c r="H156" i="3"/>
  <c r="I156" i="3" s="1"/>
  <c r="H110" i="3"/>
  <c r="I110" i="3" s="1"/>
  <c r="H53" i="3"/>
  <c r="I53" i="3" s="1"/>
  <c r="H117" i="3"/>
  <c r="I117" i="3" s="1"/>
  <c r="H181" i="3"/>
  <c r="I181" i="3" s="1"/>
  <c r="H48" i="3"/>
  <c r="I48" i="3" s="1"/>
  <c r="H186" i="3"/>
  <c r="I186" i="3" s="1"/>
  <c r="H196" i="3"/>
  <c r="I196" i="3" s="1"/>
  <c r="H78" i="3"/>
  <c r="I78" i="3" s="1"/>
  <c r="H41" i="3"/>
  <c r="I41" i="3" s="1"/>
  <c r="H49" i="3"/>
  <c r="I49" i="3" s="1"/>
  <c r="H143" i="3"/>
  <c r="I143" i="3" s="1"/>
  <c r="H134" i="3"/>
  <c r="I134" i="3" s="1"/>
  <c r="H121" i="3"/>
  <c r="I121" i="3" s="1"/>
  <c r="H47" i="3"/>
  <c r="I47" i="3" s="1"/>
  <c r="H96" i="3"/>
  <c r="I96" i="3" s="1"/>
  <c r="H160" i="3"/>
  <c r="I160" i="3" s="1"/>
  <c r="H166" i="3"/>
  <c r="I166" i="3" s="1"/>
  <c r="H65" i="3"/>
  <c r="I65" i="3" s="1"/>
  <c r="H129" i="3"/>
  <c r="I129" i="3" s="1"/>
  <c r="H193" i="3"/>
  <c r="I193" i="3" s="1"/>
  <c r="H40" i="3"/>
  <c r="I40" i="3" s="1"/>
  <c r="H90" i="3"/>
  <c r="I90" i="3" s="1"/>
  <c r="H154" i="3"/>
  <c r="I154" i="3" s="1"/>
  <c r="H126" i="3"/>
  <c r="I126" i="3" s="1"/>
  <c r="H59" i="3"/>
  <c r="I59" i="3" s="1"/>
  <c r="H123" i="3"/>
  <c r="I123" i="3" s="1"/>
  <c r="H187" i="3"/>
  <c r="I187" i="3" s="1"/>
  <c r="H36" i="3"/>
  <c r="I36" i="3" s="1"/>
  <c r="H100" i="3"/>
  <c r="I100" i="3" s="1"/>
  <c r="H164" i="3"/>
  <c r="I164" i="3" s="1"/>
  <c r="H158" i="3"/>
  <c r="I158" i="3" s="1"/>
  <c r="H61" i="3"/>
  <c r="I61" i="3" s="1"/>
  <c r="H125" i="3"/>
  <c r="I125" i="3" s="1"/>
  <c r="H189" i="3"/>
  <c r="I189" i="3" s="1"/>
  <c r="H192" i="3"/>
  <c r="I192" i="3" s="1"/>
  <c r="H159" i="3"/>
  <c r="I159" i="3" s="1"/>
  <c r="H93" i="3"/>
  <c r="I93" i="3" s="1"/>
  <c r="H72" i="3"/>
  <c r="I72" i="3" s="1"/>
  <c r="H102" i="3"/>
  <c r="I102" i="3" s="1"/>
  <c r="H38" i="3"/>
  <c r="I38" i="3" s="1"/>
  <c r="H104" i="3"/>
  <c r="I104" i="3" s="1"/>
  <c r="H73" i="3"/>
  <c r="I73" i="3" s="1"/>
  <c r="H137" i="3"/>
  <c r="I137" i="3" s="1"/>
  <c r="H62" i="3"/>
  <c r="I62" i="3" s="1"/>
  <c r="H98" i="3"/>
  <c r="I98" i="3" s="1"/>
  <c r="H162" i="3"/>
  <c r="I162" i="3" s="1"/>
  <c r="H182" i="3"/>
  <c r="I182" i="3" s="1"/>
  <c r="H67" i="3"/>
  <c r="I67" i="3" s="1"/>
  <c r="H131" i="3"/>
  <c r="I131" i="3" s="1"/>
  <c r="H195" i="3"/>
  <c r="I195" i="3" s="1"/>
  <c r="H44" i="3"/>
  <c r="I44" i="3" s="1"/>
  <c r="H108" i="3"/>
  <c r="I108" i="3" s="1"/>
  <c r="H172" i="3"/>
  <c r="I172" i="3" s="1"/>
  <c r="H39" i="3"/>
  <c r="I39" i="3" s="1"/>
  <c r="H69" i="3"/>
  <c r="I69" i="3" s="1"/>
  <c r="H133" i="3"/>
  <c r="I133" i="3" s="1"/>
  <c r="H197" i="3"/>
  <c r="I197" i="3" s="1"/>
  <c r="H64" i="3"/>
  <c r="I64" i="3" s="1"/>
  <c r="H58" i="3"/>
  <c r="I58" i="3" s="1"/>
  <c r="H157" i="3"/>
  <c r="I157" i="3" s="1"/>
  <c r="H54" i="3"/>
  <c r="I54" i="3" s="1"/>
  <c r="H144" i="3"/>
  <c r="I144" i="3" s="1"/>
  <c r="H74" i="3"/>
  <c r="I74" i="3" s="1"/>
  <c r="H152" i="3"/>
  <c r="I152" i="3" s="1"/>
  <c r="H168" i="3"/>
  <c r="I168" i="3" s="1"/>
  <c r="H151" i="3"/>
  <c r="I151" i="3" s="1"/>
  <c r="H176" i="3"/>
  <c r="I176" i="3" s="1"/>
  <c r="H127" i="3"/>
  <c r="I127" i="3" s="1"/>
  <c r="H81" i="3"/>
  <c r="I81" i="3" s="1"/>
  <c r="H145" i="3"/>
  <c r="I145" i="3" s="1"/>
  <c r="H118" i="3"/>
  <c r="I118" i="3" s="1"/>
  <c r="H42" i="3"/>
  <c r="I42" i="3" s="1"/>
  <c r="H106" i="3"/>
  <c r="I106" i="3" s="1"/>
  <c r="H170" i="3"/>
  <c r="I170" i="3" s="1"/>
  <c r="H71" i="3"/>
  <c r="I71" i="3" s="1"/>
  <c r="H75" i="3"/>
  <c r="I75" i="3" s="1"/>
  <c r="H139" i="3"/>
  <c r="I139" i="3" s="1"/>
  <c r="H94" i="3"/>
  <c r="I94" i="3" s="1"/>
  <c r="H52" i="3"/>
  <c r="I52" i="3" s="1"/>
  <c r="H116" i="3"/>
  <c r="I116" i="3" s="1"/>
  <c r="H180" i="3"/>
  <c r="I180" i="3" s="1"/>
  <c r="H87" i="3"/>
  <c r="I87" i="3" s="1"/>
  <c r="H77" i="3"/>
  <c r="I77" i="3" s="1"/>
  <c r="H141" i="3"/>
  <c r="I141" i="3" s="1"/>
  <c r="H33" i="3"/>
  <c r="I33" i="3" s="1"/>
  <c r="H161" i="3"/>
  <c r="I161" i="3" s="1"/>
  <c r="H155" i="3"/>
  <c r="I155" i="3" s="1"/>
  <c r="H105" i="3"/>
  <c r="I105" i="3" s="1"/>
  <c r="H80" i="3"/>
  <c r="I80" i="3" s="1"/>
  <c r="H177" i="3"/>
  <c r="I177" i="3" s="1"/>
  <c r="H88" i="3"/>
  <c r="I88" i="3" s="1"/>
  <c r="H103" i="3"/>
  <c r="I103" i="3" s="1"/>
  <c r="H79" i="3"/>
  <c r="I79" i="3" s="1"/>
  <c r="H112" i="3"/>
  <c r="I112" i="3" s="1"/>
  <c r="H56" i="3"/>
  <c r="I56" i="3" s="1"/>
  <c r="H120" i="3"/>
  <c r="I120" i="3" s="1"/>
  <c r="H184" i="3"/>
  <c r="I184" i="3" s="1"/>
  <c r="H183" i="3"/>
  <c r="I183" i="3" s="1"/>
  <c r="H89" i="3"/>
  <c r="I89" i="3" s="1"/>
  <c r="H153" i="3"/>
  <c r="I153" i="3" s="1"/>
  <c r="H114" i="3"/>
  <c r="I114" i="3" s="1"/>
  <c r="H178" i="3"/>
  <c r="I178" i="3" s="1"/>
  <c r="H111" i="3"/>
  <c r="I111" i="3" s="1"/>
  <c r="H83" i="3"/>
  <c r="I83" i="3" s="1"/>
  <c r="H147" i="3"/>
  <c r="I147" i="3" s="1"/>
  <c r="H150" i="3"/>
  <c r="I150" i="3" s="1"/>
  <c r="H60" i="3"/>
  <c r="I60" i="3" s="1"/>
  <c r="H124" i="3"/>
  <c r="I124" i="3" s="1"/>
  <c r="H188" i="3"/>
  <c r="I188" i="3" s="1"/>
  <c r="H135" i="3"/>
  <c r="I135" i="3" s="1"/>
  <c r="H85" i="3"/>
  <c r="I85" i="3" s="1"/>
  <c r="H149" i="3"/>
  <c r="I149" i="3" s="1"/>
  <c r="H259" i="3"/>
  <c r="I259" i="3" s="1"/>
  <c r="H266" i="3"/>
  <c r="I266" i="3" s="1"/>
  <c r="H226" i="3"/>
  <c r="I226" i="3" s="1"/>
  <c r="H218" i="3"/>
  <c r="I218" i="3" s="1"/>
  <c r="L54" i="2"/>
  <c r="H217" i="3"/>
  <c r="I217" i="3" s="1"/>
  <c r="H227" i="3"/>
  <c r="I227" i="3" s="1"/>
  <c r="H234" i="3"/>
  <c r="I234" i="3" s="1"/>
  <c r="H257" i="3"/>
  <c r="I257" i="3" s="1"/>
  <c r="H264" i="3"/>
  <c r="I264" i="3" s="1"/>
  <c r="H240" i="3"/>
  <c r="I240" i="3" s="1"/>
  <c r="H232" i="3"/>
  <c r="I232" i="3" s="1"/>
  <c r="H224" i="3"/>
  <c r="I224" i="3" s="1"/>
  <c r="H216" i="3"/>
  <c r="I216" i="3" s="1"/>
  <c r="H243" i="3"/>
  <c r="I243" i="3" s="1"/>
  <c r="H258" i="3"/>
  <c r="I258" i="3" s="1"/>
  <c r="H265" i="3"/>
  <c r="I265" i="3" s="1"/>
  <c r="H225" i="3"/>
  <c r="I225" i="3" s="1"/>
  <c r="H271" i="3"/>
  <c r="I271" i="3" s="1"/>
  <c r="H255" i="3"/>
  <c r="I255" i="3" s="1"/>
  <c r="H247" i="3"/>
  <c r="I247" i="3" s="1"/>
  <c r="H239" i="3"/>
  <c r="I239" i="3" s="1"/>
  <c r="H231" i="3"/>
  <c r="I231" i="3" s="1"/>
  <c r="H223" i="3"/>
  <c r="I223" i="3" s="1"/>
  <c r="H215" i="3"/>
  <c r="I215" i="3" s="1"/>
  <c r="H251" i="3"/>
  <c r="I251" i="3" s="1"/>
  <c r="H250" i="3"/>
  <c r="I250" i="3" s="1"/>
  <c r="H241" i="3"/>
  <c r="I241" i="3" s="1"/>
  <c r="H272" i="3"/>
  <c r="I272" i="3" s="1"/>
  <c r="H254" i="3"/>
  <c r="I254" i="3" s="1"/>
  <c r="H238" i="3"/>
  <c r="I238" i="3" s="1"/>
  <c r="H230" i="3"/>
  <c r="I230" i="3" s="1"/>
  <c r="H222" i="3"/>
  <c r="I222" i="3" s="1"/>
  <c r="H214" i="3"/>
  <c r="I214" i="3" s="1"/>
  <c r="H267" i="3"/>
  <c r="I267" i="3" s="1"/>
  <c r="H219" i="3"/>
  <c r="I219" i="3" s="1"/>
  <c r="H273" i="3"/>
  <c r="I273" i="3" s="1"/>
  <c r="H233" i="3"/>
  <c r="I233" i="3" s="1"/>
  <c r="H248" i="3"/>
  <c r="I248" i="3" s="1"/>
  <c r="H270" i="3"/>
  <c r="I270" i="3" s="1"/>
  <c r="H261" i="3"/>
  <c r="I261" i="3" s="1"/>
  <c r="H245" i="3"/>
  <c r="I245" i="3" s="1"/>
  <c r="H237" i="3"/>
  <c r="I237" i="3" s="1"/>
  <c r="H229" i="3"/>
  <c r="I229" i="3" s="1"/>
  <c r="H221" i="3"/>
  <c r="I221" i="3" s="1"/>
  <c r="H235" i="3"/>
  <c r="I235" i="3" s="1"/>
  <c r="H242" i="3"/>
  <c r="I242" i="3" s="1"/>
  <c r="H249" i="3"/>
  <c r="I249" i="3" s="1"/>
  <c r="H256" i="3"/>
  <c r="I256" i="3" s="1"/>
  <c r="H263" i="3"/>
  <c r="I263" i="3" s="1"/>
  <c r="H262" i="3"/>
  <c r="I262" i="3" s="1"/>
  <c r="H246" i="3"/>
  <c r="I246" i="3" s="1"/>
  <c r="H269" i="3"/>
  <c r="I269" i="3" s="1"/>
  <c r="H253" i="3"/>
  <c r="I253" i="3" s="1"/>
  <c r="H268" i="3"/>
  <c r="I268" i="3" s="1"/>
  <c r="H260" i="3"/>
  <c r="I260" i="3" s="1"/>
  <c r="H252" i="3"/>
  <c r="I252" i="3" s="1"/>
  <c r="H244" i="3"/>
  <c r="I244" i="3" s="1"/>
  <c r="H236" i="3"/>
  <c r="I236" i="3" s="1"/>
  <c r="H228" i="3"/>
  <c r="I228" i="3" s="1"/>
  <c r="H220" i="3"/>
  <c r="I220" i="3" s="1"/>
  <c r="H43" i="3"/>
  <c r="I43" i="3" s="1"/>
  <c r="I30" i="3" l="1"/>
  <c r="G30" i="3" s="1"/>
  <c r="E30" i="3" l="1"/>
  <c r="L51" i="2" s="1"/>
  <c r="B30" i="3"/>
  <c r="L50" i="2" s="1"/>
  <c r="N50" i="2" s="1"/>
  <c r="F30" i="3"/>
  <c r="L53" i="2" s="1"/>
  <c r="N53" i="2" l="1"/>
  <c r="F58" i="2"/>
  <c r="F59" i="2" s="1"/>
  <c r="E67" i="2" l="1"/>
  <c r="E6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L50" authorId="0" shapeId="0" xr:uid="{5B233D99-3706-4B3A-B058-94477777A076}">
      <text>
        <r>
          <rPr>
            <sz val="9"/>
            <color indexed="81"/>
            <rFont val="Segoe UI"/>
            <family val="2"/>
          </rPr>
          <t>Wenn Wert &gt; 120 min, keine sinnvolle Berechnung möglich !
Für die Berechnung beträgt die minimale Regendauer 10 min.</t>
        </r>
      </text>
    </comment>
    <comment ref="L51" authorId="0" shapeId="0" xr:uid="{B3883FFB-34E3-49DA-A5E0-76D850FD0428}">
      <text>
        <r>
          <rPr>
            <sz val="9"/>
            <color indexed="81"/>
            <rFont val="Segoe UI"/>
            <family val="2"/>
          </rPr>
          <t>Wert dient als Info, bei welcher Intensität das massgebende Volumen resultiert und kann von bekannten Standardwerten abweichen.</t>
        </r>
      </text>
    </comment>
    <comment ref="L53" authorId="0" shapeId="0" xr:uid="{1D532604-237E-4EF7-BD34-BD2781176FC6}">
      <text>
        <r>
          <rPr>
            <sz val="9"/>
            <color indexed="81"/>
            <rFont val="Segoe UI"/>
            <family val="2"/>
          </rPr>
          <t xml:space="preserve">Wert zum Zeitpunkt, wenn das max. erforderliche Retentionsvolumen entsteht. Entspricht i.d.R. nicht dem max. Zulaufwert über die gesamte Regendauer.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L50" authorId="0" shapeId="0" xr:uid="{86B4617A-D5C1-4872-9133-2034F897ED41}">
      <text>
        <r>
          <rPr>
            <sz val="9"/>
            <color indexed="81"/>
            <rFont val="Segoe UI"/>
            <family val="2"/>
          </rPr>
          <t>Wenn Wert &gt; 120 min, keine sinnvolle Berechnung möglich !</t>
        </r>
      </text>
    </comment>
    <comment ref="L51" authorId="0" shapeId="0" xr:uid="{0714B064-49C1-4658-A9CC-BF3BD8B40524}">
      <text>
        <r>
          <rPr>
            <sz val="9"/>
            <color indexed="81"/>
            <rFont val="Segoe UI"/>
            <family val="2"/>
          </rPr>
          <t>Wert dient als Info, bei welcher Intensität das massgebende Volumen resultiert und kann von bekannten Standardwerten abweichen.</t>
        </r>
      </text>
    </comment>
    <comment ref="L53" authorId="0" shapeId="0" xr:uid="{1C0FC04B-F82D-408E-B238-145B9E8F057C}">
      <text>
        <r>
          <rPr>
            <sz val="9"/>
            <color indexed="81"/>
            <rFont val="Segoe UI"/>
            <family val="2"/>
          </rPr>
          <t xml:space="preserve">Wert zum Zeitpunkt, wenn das max. erforderliche Versickerungsvolumen entsteht. Entspricht i.d.R. nicht dem max. Zulaufwert über die gesamte Regendauer.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B8" authorId="0" shapeId="0" xr:uid="{7120EC19-13F9-473B-A240-17104BE2A527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B9" authorId="0" shapeId="0" xr:uid="{DDE4FCA4-EF4B-4875-8175-CFBE58074AC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E30" authorId="0" shapeId="0" xr:uid="{35806635-9851-4AD9-9691-E1D79D7FA78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Regenintensität zum Max-Wert</t>
        </r>
      </text>
    </comment>
    <comment ref="F30" authorId="0" shapeId="0" xr:uid="{B0640968-28BE-40E5-8960-80BA3BAE53B2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Regenzulauf zum Max-Wert</t>
        </r>
      </text>
    </comment>
    <comment ref="G30" authorId="0" shapeId="0" xr:uid="{4546F18F-DED7-42E2-9D23-F22413110FD8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Zeile innerhalb der Matrix zum Max-Wert</t>
        </r>
      </text>
    </comment>
    <comment ref="I30" authorId="0" shapeId="0" xr:uid="{72CC20E4-28BD-4711-97B7-A897169EC78B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Max-Wert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Lükewille</author>
  </authors>
  <commentList>
    <comment ref="B8" authorId="0" shapeId="0" xr:uid="{EC362A6B-844C-42DD-B2F1-9233AA419DE7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B9" authorId="0" shapeId="0" xr:uid="{D98BFD26-5C8C-4388-9822-7C82BC8DE49F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Wert wird von Frontseite übernommen</t>
        </r>
      </text>
    </comment>
    <comment ref="E30" authorId="0" shapeId="0" xr:uid="{B14FDC51-DEF6-4659-B4C8-B64C4C08170C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Regenintensität zum Max-Wert</t>
        </r>
      </text>
    </comment>
    <comment ref="F30" authorId="0" shapeId="0" xr:uid="{BB97982A-664A-4D52-A162-3E4C5A8BDE3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Regenzulauf zum Max-Wert</t>
        </r>
      </text>
    </comment>
    <comment ref="G30" authorId="0" shapeId="0" xr:uid="{44CD0A40-6191-40EB-BF44-4AC777035911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zugehörige Zeile innerhalb der Matrix zum Max-Wert</t>
        </r>
      </text>
    </comment>
    <comment ref="I30" authorId="0" shapeId="0" xr:uid="{13BB6495-B023-4176-BB2D-FB440C998F34}">
      <text>
        <r>
          <rPr>
            <b/>
            <sz val="9"/>
            <color indexed="81"/>
            <rFont val="Segoe UI"/>
            <family val="2"/>
          </rPr>
          <t>Frank Lükewille:</t>
        </r>
        <r>
          <rPr>
            <sz val="9"/>
            <color indexed="81"/>
            <rFont val="Segoe UI"/>
            <family val="2"/>
          </rPr>
          <t xml:space="preserve">
Max-Wert</t>
        </r>
      </text>
    </comment>
  </commentList>
</comments>
</file>

<file path=xl/sharedStrings.xml><?xml version="1.0" encoding="utf-8"?>
<sst xmlns="http://schemas.openxmlformats.org/spreadsheetml/2006/main" count="771" uniqueCount="271">
  <si>
    <t>Objekt:</t>
  </si>
  <si>
    <t>Anlagedaten:</t>
  </si>
  <si>
    <t>l/s</t>
  </si>
  <si>
    <t>Erforderliches Retentionsvolumen</t>
  </si>
  <si>
    <t>Adresse:</t>
  </si>
  <si>
    <t>Bauherr:</t>
  </si>
  <si>
    <t>Dimensionierung Retentionsanlage</t>
  </si>
  <si>
    <t>Verbandsgemeinden</t>
  </si>
  <si>
    <t>Abflussbeiwerte</t>
  </si>
  <si>
    <t>Flachdach Kies</t>
  </si>
  <si>
    <t>Flachdach Blech / Beton</t>
  </si>
  <si>
    <t>Wiesland / Garten (flach)</t>
  </si>
  <si>
    <t>Dächer</t>
  </si>
  <si>
    <t>Sickerasphalt</t>
  </si>
  <si>
    <t>h</t>
  </si>
  <si>
    <t>Nr.</t>
  </si>
  <si>
    <r>
      <t>m</t>
    </r>
    <r>
      <rPr>
        <b/>
        <vertAlign val="superscript"/>
        <sz val="11"/>
        <rFont val="Arial"/>
        <family val="2"/>
      </rPr>
      <t>3</t>
    </r>
  </si>
  <si>
    <t>Eingabe in Dropdownfeld auf Frontseite</t>
  </si>
  <si>
    <t>Bemerkungen</t>
  </si>
  <si>
    <t>Schrägdach Blech, Eternit, Glas</t>
  </si>
  <si>
    <t>Schotterrasen</t>
  </si>
  <si>
    <t>Gemeinde</t>
  </si>
  <si>
    <t>Gemeinde:</t>
  </si>
  <si>
    <t>Gemeinde wählen</t>
  </si>
  <si>
    <t>Zone</t>
  </si>
  <si>
    <t>Zone wählen</t>
  </si>
  <si>
    <t>Gemeinde Nr.</t>
  </si>
  <si>
    <t>Zone Nr.</t>
  </si>
  <si>
    <t>Eggersriet</t>
  </si>
  <si>
    <t>Goldach</t>
  </si>
  <si>
    <t>Grub AR</t>
  </si>
  <si>
    <t>Heiden</t>
  </si>
  <si>
    <t>Lutzenberg</t>
  </si>
  <si>
    <t>Rheineck</t>
  </si>
  <si>
    <t>Rorschach</t>
  </si>
  <si>
    <t>Rorschacherberg</t>
  </si>
  <si>
    <t>St. Margrethen</t>
  </si>
  <si>
    <t>Thal</t>
  </si>
  <si>
    <t>Untereggen</t>
  </si>
  <si>
    <t>Walzenhausen</t>
  </si>
  <si>
    <t>Wolfhalden</t>
  </si>
  <si>
    <t>GI</t>
  </si>
  <si>
    <t>K2</t>
  </si>
  <si>
    <t>K3</t>
  </si>
  <si>
    <t>OE</t>
  </si>
  <si>
    <t>W2</t>
  </si>
  <si>
    <t>W3</t>
  </si>
  <si>
    <t>WE</t>
  </si>
  <si>
    <t>WG2</t>
  </si>
  <si>
    <t>WG3</t>
  </si>
  <si>
    <t>I</t>
  </si>
  <si>
    <t>IE</t>
  </si>
  <si>
    <t>K</t>
  </si>
  <si>
    <t>ÜG</t>
  </si>
  <si>
    <t>VF</t>
  </si>
  <si>
    <t>W4</t>
  </si>
  <si>
    <t>WG4</t>
  </si>
  <si>
    <t>Dicken - W1</t>
  </si>
  <si>
    <t>Dorf Ost - WG3</t>
  </si>
  <si>
    <t>Dorf West - WG3</t>
  </si>
  <si>
    <t>Hord - W1</t>
  </si>
  <si>
    <t>Vorderdorf - W1</t>
  </si>
  <si>
    <t>Weiherwies - W3</t>
  </si>
  <si>
    <t>Grünzone</t>
  </si>
  <si>
    <t>Haufen/Buck - WG</t>
  </si>
  <si>
    <t>Hof - W</t>
  </si>
  <si>
    <t>Tobel - K</t>
  </si>
  <si>
    <t>Wienacht - W</t>
  </si>
  <si>
    <t>Wienacht - WG</t>
  </si>
  <si>
    <t>Ö Ba</t>
  </si>
  <si>
    <t>W2H</t>
  </si>
  <si>
    <t>WG-W</t>
  </si>
  <si>
    <t>K4</t>
  </si>
  <si>
    <t>Kur</t>
  </si>
  <si>
    <t>W2a</t>
  </si>
  <si>
    <t>W2b</t>
  </si>
  <si>
    <t>DK2</t>
  </si>
  <si>
    <t>DK3</t>
  </si>
  <si>
    <t>GF, GN</t>
  </si>
  <si>
    <t>W1</t>
  </si>
  <si>
    <t>GE II</t>
  </si>
  <si>
    <t>GR, BG</t>
  </si>
  <si>
    <t>KU</t>
  </si>
  <si>
    <t>RP1</t>
  </si>
  <si>
    <t>RP2</t>
  </si>
  <si>
    <t>Strasse</t>
  </si>
  <si>
    <t>Dorf - K2</t>
  </si>
  <si>
    <t>Dorf - K3</t>
  </si>
  <si>
    <t>Dorf - OE</t>
  </si>
  <si>
    <t>Luchten - WG3</t>
  </si>
  <si>
    <t>Mühltobel - GE I</t>
  </si>
  <si>
    <t>Mühltobel - WG2</t>
  </si>
  <si>
    <t>Oberdorf - W2</t>
  </si>
  <si>
    <t>Schützenhalde - W2</t>
  </si>
  <si>
    <t>Unterlindenberg - GE II</t>
  </si>
  <si>
    <t>K1</t>
  </si>
  <si>
    <t>ZöBA</t>
  </si>
  <si>
    <t>Lw</t>
  </si>
  <si>
    <t>UeG</t>
  </si>
  <si>
    <t>Oe</t>
  </si>
  <si>
    <t>IE Ski</t>
  </si>
  <si>
    <t>Oe_Ba</t>
  </si>
  <si>
    <t>UeG, UeG_BL</t>
  </si>
  <si>
    <t>WZ3</t>
  </si>
  <si>
    <t>WZ4</t>
  </si>
  <si>
    <t>KA</t>
  </si>
  <si>
    <t>Rehetobel</t>
  </si>
  <si>
    <t>Speicher</t>
  </si>
  <si>
    <r>
      <rPr>
        <b/>
        <sz val="10"/>
        <rFont val="Symbol"/>
        <family val="1"/>
        <charset val="2"/>
      </rPr>
      <t>Y</t>
    </r>
    <r>
      <rPr>
        <b/>
        <vertAlign val="subscript"/>
        <sz val="9"/>
        <rFont val="Arial"/>
        <family val="2"/>
      </rPr>
      <t>D</t>
    </r>
  </si>
  <si>
    <t>GE I</t>
  </si>
  <si>
    <t>GRi</t>
  </si>
  <si>
    <t>L</t>
  </si>
  <si>
    <t>WS</t>
  </si>
  <si>
    <t>W35</t>
  </si>
  <si>
    <t>W45</t>
  </si>
  <si>
    <t>W60</t>
  </si>
  <si>
    <t>WG45</t>
  </si>
  <si>
    <t>WG60</t>
  </si>
  <si>
    <t>VFiB</t>
  </si>
  <si>
    <t>VFaB</t>
  </si>
  <si>
    <t>Wald</t>
  </si>
  <si>
    <t>Trogen</t>
  </si>
  <si>
    <r>
      <t>Fläche reduziert F</t>
    </r>
    <r>
      <rPr>
        <vertAlign val="subscript"/>
        <sz val="10"/>
        <rFont val="Arial"/>
        <family val="2"/>
      </rPr>
      <t>red</t>
    </r>
  </si>
  <si>
    <r>
      <t>ha</t>
    </r>
    <r>
      <rPr>
        <vertAlign val="subscript"/>
        <sz val="10"/>
        <rFont val="Arial"/>
        <family val="2"/>
      </rPr>
      <t>red</t>
    </r>
  </si>
  <si>
    <t>aus Register "Retentionsanlage"</t>
  </si>
  <si>
    <r>
      <t>l/(s*ha</t>
    </r>
    <r>
      <rPr>
        <vertAlign val="subscript"/>
        <sz val="10"/>
        <rFont val="Arial"/>
        <family val="2"/>
      </rPr>
      <t>red</t>
    </r>
    <r>
      <rPr>
        <sz val="10"/>
        <rFont val="Arial"/>
        <family val="2"/>
      </rPr>
      <t>)</t>
    </r>
  </si>
  <si>
    <t>Zulässige spezifische Abflussmenge qab</t>
  </si>
  <si>
    <r>
      <t>Berechnet: Q</t>
    </r>
    <r>
      <rPr>
        <vertAlign val="subscript"/>
        <sz val="10"/>
        <rFont val="Arial"/>
        <family val="2"/>
      </rPr>
      <t>ab</t>
    </r>
    <r>
      <rPr>
        <sz val="10"/>
        <rFont val="Arial"/>
        <family val="2"/>
      </rPr>
      <t xml:space="preserve"> / F</t>
    </r>
    <r>
      <rPr>
        <vertAlign val="subscript"/>
        <sz val="10"/>
        <rFont val="Arial"/>
        <family val="2"/>
      </rPr>
      <t>red</t>
    </r>
  </si>
  <si>
    <r>
      <t>Berechnet: F</t>
    </r>
    <r>
      <rPr>
        <vertAlign val="subscript"/>
        <sz val="10"/>
        <rFont val="Arial"/>
        <family val="2"/>
      </rPr>
      <t>red</t>
    </r>
    <r>
      <rPr>
        <sz val="10"/>
        <rFont val="Arial"/>
        <family val="2"/>
      </rPr>
      <t xml:space="preserve"> * </t>
    </r>
    <r>
      <rPr>
        <sz val="10"/>
        <rFont val="Symbol"/>
        <family val="1"/>
        <charset val="2"/>
      </rPr>
      <t>Y</t>
    </r>
    <r>
      <rPr>
        <vertAlign val="subscript"/>
        <sz val="10"/>
        <rFont val="Arial"/>
        <family val="2"/>
      </rPr>
      <t>zul</t>
    </r>
    <r>
      <rPr>
        <sz val="10"/>
        <rFont val="Arial"/>
        <family val="2"/>
      </rPr>
      <t xml:space="preserve"> * 300 (Regenspende)</t>
    </r>
  </si>
  <si>
    <t>Projektverfasser:</t>
  </si>
  <si>
    <t>Datum:</t>
  </si>
  <si>
    <t>Objektdaten</t>
  </si>
  <si>
    <t>Schrägdach Ziegel</t>
  </si>
  <si>
    <t>Rasengittersteine</t>
  </si>
  <si>
    <t>Wiesland / Garten</t>
  </si>
  <si>
    <t>Plätze / Wege</t>
  </si>
  <si>
    <t>Asphaltbeläge / Beton</t>
  </si>
  <si>
    <t>Diverse</t>
  </si>
  <si>
    <t>Entwässerte Flächen</t>
  </si>
  <si>
    <t>Grundstück:</t>
  </si>
  <si>
    <t>Bauzone:</t>
  </si>
  <si>
    <t>Flachdach begrünt (Aufbaudicke &lt; 10 cm)</t>
  </si>
  <si>
    <t>Pflästerung / Verbundsteine (geschlossene Fugen)</t>
  </si>
  <si>
    <t>Pflästerung / Verbundsteine (Splittfugenanteil &gt; 10%)</t>
  </si>
  <si>
    <t>Pflästerung / Verbundsteine (Splittfugenanteil &gt; 20%)</t>
  </si>
  <si>
    <t>Sickersteine (wasserdurchlässige Pflastersteine)</t>
  </si>
  <si>
    <t>Kiesbelag (Chaussierung)</t>
  </si>
  <si>
    <r>
      <t xml:space="preserve">Flachdach begrünt (Aufbaudicke </t>
    </r>
    <r>
      <rPr>
        <sz val="10"/>
        <rFont val="Calibri"/>
        <family val="2"/>
      </rPr>
      <t xml:space="preserve">≥ </t>
    </r>
    <r>
      <rPr>
        <sz val="10"/>
        <rFont val="Arial"/>
        <family val="2"/>
      </rPr>
      <t>10 cm bis ≤ 25 cm)</t>
    </r>
  </si>
  <si>
    <t>Regendauer</t>
  </si>
  <si>
    <t>Regenintensität</t>
  </si>
  <si>
    <t>Drosselbeiwert</t>
  </si>
  <si>
    <t>Entleerungsdauer</t>
  </si>
  <si>
    <t>min</t>
  </si>
  <si>
    <t>l/s*ha</t>
  </si>
  <si>
    <t>Jährlichkeit</t>
  </si>
  <si>
    <t>max. Zulaufmenge</t>
  </si>
  <si>
    <r>
      <t xml:space="preserve">individueller Abflussbeiwert </t>
    </r>
    <r>
      <rPr>
        <i/>
        <sz val="10"/>
        <rFont val="Symbol"/>
        <family val="1"/>
        <charset val="2"/>
      </rPr>
      <t>Y</t>
    </r>
  </si>
  <si>
    <t>max. Ablaufmenge</t>
  </si>
  <si>
    <t>(Drosselwert)</t>
  </si>
  <si>
    <r>
      <t>Red. Fläche A</t>
    </r>
    <r>
      <rPr>
        <vertAlign val="subscript"/>
        <sz val="10"/>
        <rFont val="Arial"/>
        <family val="2"/>
      </rPr>
      <t>red</t>
    </r>
  </si>
  <si>
    <t>Y</t>
  </si>
  <si>
    <t xml:space="preserve"> [-]</t>
  </si>
  <si>
    <t>Fläche A</t>
  </si>
  <si>
    <r>
      <t xml:space="preserve">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</si>
  <si>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Dimensionierung Drosselöffnung</t>
  </si>
  <si>
    <t>(bei Verwendung einer einfachen Drosselblende statt Schieber, Ventil etc.)</t>
  </si>
  <si>
    <t>erforderlicher Drosselquerschnitt</t>
  </si>
  <si>
    <t>cm</t>
  </si>
  <si>
    <r>
      <t xml:space="preserve">z.B. Rundloch </t>
    </r>
    <r>
      <rPr>
        <sz val="10"/>
        <rFont val="Calibri"/>
        <family val="2"/>
      </rPr>
      <t>Ø</t>
    </r>
  </si>
  <si>
    <r>
      <t>cm</t>
    </r>
    <r>
      <rPr>
        <vertAlign val="superscript"/>
        <sz val="10"/>
        <rFont val="Arial"/>
        <family val="2"/>
      </rPr>
      <t>2</t>
    </r>
  </si>
  <si>
    <t>GE</t>
  </si>
  <si>
    <t>OEK</t>
  </si>
  <si>
    <t>z = 1</t>
  </si>
  <si>
    <t>z = 2</t>
  </si>
  <si>
    <t>z = 5</t>
  </si>
  <si>
    <t>z = 10</t>
  </si>
  <si>
    <t>Standard z=5</t>
  </si>
  <si>
    <t>Regendauer Tmax</t>
  </si>
  <si>
    <t>erforderliches Ret. Volumen</t>
  </si>
  <si>
    <t>i(t,T)</t>
  </si>
  <si>
    <t>Regenmenge</t>
  </si>
  <si>
    <t>ableitbares Q</t>
  </si>
  <si>
    <t>Ret_Volumen</t>
  </si>
  <si>
    <t>mm/h</t>
  </si>
  <si>
    <t>m3</t>
  </si>
  <si>
    <r>
      <t>Total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</si>
  <si>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Fläche entwässert</t>
  </si>
  <si>
    <t>ha</t>
  </si>
  <si>
    <t>Drosselablauf</t>
  </si>
  <si>
    <t>berechnet</t>
  </si>
  <si>
    <t>Standard z=10</t>
  </si>
  <si>
    <t>spezifische Sickerleistung</t>
  </si>
  <si>
    <t>verfügbare Sickerfläche</t>
  </si>
  <si>
    <t>m2</t>
  </si>
  <si>
    <t>max. Sickermenge</t>
  </si>
  <si>
    <t>Sickerfläche</t>
  </si>
  <si>
    <t>Sickerleistung</t>
  </si>
  <si>
    <r>
      <t>m</t>
    </r>
    <r>
      <rPr>
        <vertAlign val="superscript"/>
        <sz val="10"/>
        <rFont val="Arial"/>
        <family val="2"/>
      </rPr>
      <t>2</t>
    </r>
  </si>
  <si>
    <t>Erforderliches Versickerungsvolumen</t>
  </si>
  <si>
    <r>
      <t>l/s*ha</t>
    </r>
    <r>
      <rPr>
        <vertAlign val="subscript"/>
        <sz val="10"/>
        <rFont val="Arial"/>
        <family val="2"/>
      </rPr>
      <t>red</t>
    </r>
  </si>
  <si>
    <r>
      <t>spezifischer Abfluss q</t>
    </r>
    <r>
      <rPr>
        <vertAlign val="subscript"/>
        <sz val="10"/>
        <rFont val="Arial"/>
        <family val="2"/>
      </rPr>
      <t>ab</t>
    </r>
  </si>
  <si>
    <t>Dimensionierung Versickerungsanlage</t>
  </si>
  <si>
    <t>aus Register "Versickerungsanlage"</t>
  </si>
  <si>
    <r>
      <t>l/min*m</t>
    </r>
    <r>
      <rPr>
        <vertAlign val="superscript"/>
        <sz val="10"/>
        <rFont val="Arial"/>
        <family val="2"/>
      </rPr>
      <t>2</t>
    </r>
  </si>
  <si>
    <t>erforderliches Vers. Volumen</t>
  </si>
  <si>
    <t>versickerbares Q</t>
  </si>
  <si>
    <t>l/min*m2</t>
  </si>
  <si>
    <t>z.B.</t>
  </si>
  <si>
    <t>Kieskörper unterirdisch</t>
  </si>
  <si>
    <t>Schachtversickerung</t>
  </si>
  <si>
    <t>Muldenversickerung</t>
  </si>
  <si>
    <t>Vers. Volumen</t>
  </si>
  <si>
    <t>Kiesvolumen</t>
  </si>
  <si>
    <t>Eingabe durch Anwender</t>
  </si>
  <si>
    <t>berechnete Werte</t>
  </si>
  <si>
    <t>(angesetzt wird die halbe Druckhöhe als Mittelwert)</t>
  </si>
  <si>
    <t>Variante Regenreihen SG -&gt; aktuell verwendet</t>
  </si>
  <si>
    <t>t</t>
  </si>
  <si>
    <t>Original</t>
  </si>
  <si>
    <t>Interpoliert + ergänzt</t>
  </si>
  <si>
    <r>
      <t>Dimensionierung Versickerung</t>
    </r>
    <r>
      <rPr>
        <sz val="9"/>
        <rFont val="Arial"/>
        <family val="2"/>
      </rPr>
      <t xml:space="preserve"> mit Regenreihe St.Gallen (AfU SG/AR 2022)</t>
    </r>
  </si>
  <si>
    <t>erforderliche Tiefe</t>
  </si>
  <si>
    <r>
      <t>Dimensionierung Retention</t>
    </r>
    <r>
      <rPr>
        <sz val="9"/>
        <rFont val="Arial"/>
        <family val="2"/>
      </rPr>
      <t xml:space="preserve"> mit Regenreihe St.Gallen (AfU SG/AR 2022)</t>
    </r>
  </si>
  <si>
    <t>Beispiele für Retentionsanlagen</t>
  </si>
  <si>
    <t>Retentionsschacht</t>
  </si>
  <si>
    <t>Retentionsweiher</t>
  </si>
  <si>
    <t>Dachbegrünung</t>
  </si>
  <si>
    <t>Beispiele für Versickerungsanlagen</t>
  </si>
  <si>
    <t>Flächenversickerung</t>
  </si>
  <si>
    <t>Schacht-/Poren-</t>
  </si>
  <si>
    <t>volumen</t>
  </si>
  <si>
    <t>Regenreihen SG</t>
  </si>
  <si>
    <t>Flachdach begrünt (Aufbaudicke &gt; 25 cm) oder Systemaufbau (Substrat, Drainmatte)</t>
  </si>
  <si>
    <t>Wiesland / Garten (steil, &gt;15% Neigung und Entwässerung in Retentionsanlage)</t>
  </si>
  <si>
    <t>Wiesland / Garten (steil, &gt;15% Neigung und Entwässerung in Versickerungsanlage)</t>
  </si>
  <si>
    <r>
      <t>(für Parzellengrössen &lt; 1'500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</si>
  <si>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Gedeckelt auf max. 10min</t>
  </si>
  <si>
    <t>Nutztiefe des Retentionskörpers</t>
  </si>
  <si>
    <t>Anwendung des Versickerungs- und Retentionstools</t>
  </si>
  <si>
    <t>Ausfüllen</t>
  </si>
  <si>
    <t>Anwendungsgrenzen</t>
  </si>
  <si>
    <t>Berechnungsergebnisse</t>
  </si>
  <si>
    <t>-</t>
  </si>
  <si>
    <t>nicht anwendbar bei Industriebauten, Schulanlagen etc.</t>
  </si>
  <si>
    <t xml:space="preserve"> zu den Restflächen stehen (höchstens Faktor 5)</t>
  </si>
  <si>
    <r>
      <t xml:space="preserve">Flächen mit </t>
    </r>
    <r>
      <rPr>
        <sz val="12"/>
        <rFont val="Symbol"/>
        <family val="1"/>
        <charset val="2"/>
      </rPr>
      <t>Y</t>
    </r>
    <r>
      <rPr>
        <sz val="12"/>
        <rFont val="Arial"/>
        <family val="2"/>
      </rPr>
      <t>=0 sollten in einem vernünftigen Verhältnis</t>
    </r>
  </si>
  <si>
    <t>nur grüne Felder sind durch den Anwender auszufüllen</t>
  </si>
  <si>
    <t>nur für "kleinere" Anlagen anwendbar, Parzellen-</t>
  </si>
  <si>
    <t>grösse &lt; 2'000 m2</t>
  </si>
  <si>
    <t>die Umsetzung des berechneten Speichervolumens kann</t>
  </si>
  <si>
    <t>auf vielfätige Art und Weise erfolgen. Die vorgeschlagenen</t>
  </si>
  <si>
    <t>Dimensionierungswerte auf dem Berechnungsformular</t>
  </si>
  <si>
    <t>(unten links) sind nur Vorschläge für eine beispielhafte</t>
  </si>
  <si>
    <t>Umsetzung.</t>
  </si>
  <si>
    <t>Retentionsanlage: Weil bei der Berechnung der Zulaufmenge</t>
  </si>
  <si>
    <t xml:space="preserve">die gewählte Jährlichkeit berücksichtigt wird und bei der </t>
  </si>
  <si>
    <t xml:space="preserve">Berechnung der Ablaufmenge nicht (konstant 300 l/s/ha, </t>
  </si>
  <si>
    <t>gemäss VSA) kann es bei gewissen Flächenkonstellationen</t>
  </si>
  <si>
    <t>zu leicht unplausiblen Ergebnissen führen. Um dem entgegen</t>
  </si>
  <si>
    <t>zu wirken, wurde die Regenintensität des Zulaufes bei 10 min</t>
  </si>
  <si>
    <t>"gedeckelt", d.h. es gibt keine Intensitäten &lt;10 min.</t>
  </si>
  <si>
    <t>V 3.2</t>
  </si>
  <si>
    <t>Arbon</t>
  </si>
  <si>
    <t>Berg SG</t>
  </si>
  <si>
    <t>Egnach</t>
  </si>
  <si>
    <t>Horn</t>
  </si>
  <si>
    <t>Mörschwil</t>
  </si>
  <si>
    <t>Roggwil</t>
  </si>
  <si>
    <t>Steinach</t>
  </si>
  <si>
    <t>Tübach</t>
  </si>
  <si>
    <r>
      <rPr>
        <b/>
        <sz val="10"/>
        <color rgb="FFFF0000"/>
        <rFont val="Symbol"/>
        <family val="1"/>
        <charset val="2"/>
      </rPr>
      <t>Y</t>
    </r>
    <r>
      <rPr>
        <b/>
        <vertAlign val="subscript"/>
        <sz val="9"/>
        <color rgb="FFFF0000"/>
        <rFont val="Arial"/>
        <family val="2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</si>
</sst>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 m3&quot;"/>
    <numFmt numFmtId="168" formatCode="0.00&quot; m&quot;"/>
  </numFmts>
  <fonts count="5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Symbol"/>
      <family val="1"/>
      <charset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Symbol"/>
      <family val="1"/>
      <charset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vertAlign val="subscript"/>
      <sz val="9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9"/>
      <name val="Arial"/>
      <family val="2"/>
    </font>
    <font>
      <sz val="10"/>
      <name val="Arial"/>
      <family val="1"/>
      <charset val="2"/>
    </font>
    <font>
      <i/>
      <sz val="10"/>
      <name val="Symbol"/>
      <family val="1"/>
      <charset val="2"/>
    </font>
    <font>
      <i/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kzidenzGroteskBQ-Light"/>
    </font>
    <font>
      <b/>
      <sz val="14"/>
      <name val="AkzidenzGroteskBQ-Light"/>
    </font>
    <font>
      <vertAlign val="superscript"/>
      <sz val="8"/>
      <name val="Arial"/>
      <family val="2"/>
    </font>
    <font>
      <b/>
      <sz val="14"/>
      <name val="Arial"/>
      <family val="2"/>
    </font>
    <font>
      <sz val="12"/>
      <name val="Symbol"/>
      <family val="1"/>
      <charset val="2"/>
    </font>
    <font>
      <sz val="11"/>
      <name val="Calibri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Symbol"/>
      <family val="1"/>
      <charset val="2"/>
    </font>
    <font>
      <b/>
      <vertAlign val="subscript"/>
      <sz val="9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4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1" applyNumberFormat="0" applyAlignment="0" applyProtection="0"/>
    <xf numFmtId="0" fontId="12" fillId="11" borderId="2" applyNumberFormat="0" applyAlignment="0" applyProtection="0"/>
    <xf numFmtId="0" fontId="13" fillId="4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12" borderId="0" applyNumberFormat="0" applyBorder="0" applyAlignment="0" applyProtection="0"/>
    <xf numFmtId="0" fontId="1" fillId="13" borderId="4" applyNumberFormat="0" applyFont="0" applyAlignment="0" applyProtection="0"/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4" borderId="9" applyNumberFormat="0" applyAlignment="0" applyProtection="0"/>
  </cellStyleXfs>
  <cellXfs count="221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15" borderId="0" xfId="0" applyFill="1"/>
    <xf numFmtId="0" fontId="29" fillId="15" borderId="0" xfId="0" applyFont="1" applyFill="1"/>
    <xf numFmtId="0" fontId="31" fillId="15" borderId="0" xfId="0" applyFont="1" applyFill="1"/>
    <xf numFmtId="0" fontId="31" fillId="15" borderId="0" xfId="0" applyFont="1" applyFill="1" applyAlignment="1">
      <alignment vertical="center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9" fillId="0" borderId="10" xfId="0" applyFont="1" applyBorder="1" applyProtection="1">
      <protection hidden="1"/>
    </xf>
    <xf numFmtId="2" fontId="28" fillId="0" borderId="10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8" fillId="0" borderId="10" xfId="0" applyFont="1" applyBorder="1" applyProtection="1">
      <protection hidden="1"/>
    </xf>
    <xf numFmtId="2" fontId="8" fillId="0" borderId="10" xfId="0" applyNumberFormat="1" applyFont="1" applyBorder="1" applyAlignment="1" applyProtection="1">
      <alignment horizontal="center"/>
      <protection hidden="1"/>
    </xf>
    <xf numFmtId="0" fontId="3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top"/>
      <protection hidden="1"/>
    </xf>
    <xf numFmtId="0" fontId="8" fillId="0" borderId="10" xfId="0" applyFont="1" applyBorder="1" applyAlignment="1" applyProtection="1">
      <alignment vertical="top"/>
      <protection hidden="1"/>
    </xf>
    <xf numFmtId="166" fontId="0" fillId="0" borderId="10" xfId="0" applyNumberFormat="1" applyBorder="1" applyAlignment="1" applyProtection="1">
      <alignment vertical="center"/>
      <protection hidden="1"/>
    </xf>
    <xf numFmtId="2" fontId="1" fillId="1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Protection="1">
      <protection hidden="1"/>
    </xf>
    <xf numFmtId="164" fontId="1" fillId="18" borderId="22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1" fillId="0" borderId="24" xfId="0" applyFont="1" applyBorder="1"/>
    <xf numFmtId="164" fontId="1" fillId="18" borderId="24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18" borderId="2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0" applyNumberFormat="1" applyProtection="1">
      <protection hidden="1"/>
    </xf>
    <xf numFmtId="0" fontId="2" fillId="0" borderId="24" xfId="0" applyFont="1" applyBorder="1" applyAlignment="1">
      <alignment horizontal="center" vertical="center"/>
    </xf>
    <xf numFmtId="2" fontId="0" fillId="0" borderId="10" xfId="0" applyNumberFormat="1" applyBorder="1" applyProtection="1">
      <protection locked="0" hidden="1"/>
    </xf>
    <xf numFmtId="164" fontId="0" fillId="0" borderId="10" xfId="0" applyNumberFormat="1" applyBorder="1" applyProtection="1">
      <protection locked="0" hidden="1"/>
    </xf>
    <xf numFmtId="0" fontId="1" fillId="0" borderId="0" xfId="0" applyFont="1" applyAlignment="1" applyProtection="1">
      <alignment wrapText="1"/>
      <protection hidden="1"/>
    </xf>
    <xf numFmtId="1" fontId="0" fillId="0" borderId="10" xfId="0" applyNumberFormat="1" applyBorder="1" applyAlignment="1" applyProtection="1">
      <alignment vertical="center"/>
      <protection hidden="1"/>
    </xf>
    <xf numFmtId="2" fontId="1" fillId="0" borderId="10" xfId="0" applyNumberFormat="1" applyFont="1" applyBorder="1" applyProtection="1">
      <protection locked="0" hidden="1"/>
    </xf>
    <xf numFmtId="1" fontId="1" fillId="16" borderId="0" xfId="0" applyNumberFormat="1" applyFont="1" applyFill="1" applyAlignment="1" applyProtection="1">
      <alignment horizontal="right" vertical="center" indent="1"/>
      <protection locked="0"/>
    </xf>
    <xf numFmtId="2" fontId="1" fillId="16" borderId="0" xfId="0" applyNumberFormat="1" applyFont="1" applyFill="1" applyAlignment="1" applyProtection="1">
      <alignment horizontal="right" vertical="center" indent="1"/>
      <protection locked="0"/>
    </xf>
    <xf numFmtId="1" fontId="0" fillId="0" borderId="10" xfId="0" applyNumberFormat="1" applyBorder="1" applyProtection="1">
      <protection locked="0" hidden="1"/>
    </xf>
    <xf numFmtId="165" fontId="0" fillId="0" borderId="10" xfId="0" applyNumberFormat="1" applyBorder="1" applyProtection="1">
      <protection locked="0" hidden="1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2" fontId="0" fillId="0" borderId="0" xfId="0" applyNumberFormat="1" applyAlignment="1" applyProtection="1">
      <alignment horizontal="right" indent="2"/>
      <protection hidden="1"/>
    </xf>
    <xf numFmtId="164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right" indent="1"/>
      <protection hidden="1"/>
    </xf>
    <xf numFmtId="2" fontId="0" fillId="0" borderId="0" xfId="0" applyNumberForma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right" indent="2"/>
      <protection hidden="1"/>
    </xf>
    <xf numFmtId="1" fontId="0" fillId="0" borderId="0" xfId="0" applyNumberFormat="1" applyAlignment="1" applyProtection="1">
      <alignment horizontal="right" indent="1"/>
      <protection hidden="1"/>
    </xf>
    <xf numFmtId="1" fontId="0" fillId="0" borderId="0" xfId="0" applyNumberFormat="1" applyAlignment="1" applyProtection="1">
      <alignment horizontal="right"/>
      <protection hidden="1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1" fillId="0" borderId="0" xfId="0" applyFont="1"/>
    <xf numFmtId="0" fontId="27" fillId="0" borderId="0" xfId="0" applyFont="1"/>
    <xf numFmtId="0" fontId="46" fillId="0" borderId="0" xfId="0" applyFont="1" applyAlignment="1">
      <alignment horizontal="justify" vertical="center"/>
    </xf>
    <xf numFmtId="2" fontId="1" fillId="17" borderId="10" xfId="0" applyNumberFormat="1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0" xfId="0" applyFont="1" applyAlignment="1">
      <alignment vertical="center"/>
    </xf>
    <xf numFmtId="0" fontId="31" fillId="0" borderId="11" xfId="0" applyFont="1" applyBorder="1"/>
    <xf numFmtId="0" fontId="32" fillId="17" borderId="25" xfId="0" applyFont="1" applyFill="1" applyBorder="1"/>
    <xf numFmtId="0" fontId="29" fillId="17" borderId="21" xfId="0" applyFont="1" applyFill="1" applyBorder="1"/>
    <xf numFmtId="0" fontId="27" fillId="17" borderId="21" xfId="0" applyFont="1" applyFill="1" applyBorder="1"/>
    <xf numFmtId="0" fontId="32" fillId="17" borderId="21" xfId="0" applyFont="1" applyFill="1" applyBorder="1" applyAlignment="1">
      <alignment horizontal="right" indent="1"/>
    </xf>
    <xf numFmtId="0" fontId="32" fillId="17" borderId="26" xfId="0" applyFont="1" applyFill="1" applyBorder="1"/>
    <xf numFmtId="0" fontId="31" fillId="0" borderId="11" xfId="0" applyFont="1" applyBorder="1" applyAlignment="1">
      <alignment vertical="center"/>
    </xf>
    <xf numFmtId="0" fontId="1" fillId="17" borderId="27" xfId="0" applyFont="1" applyFill="1" applyBorder="1" applyAlignment="1">
      <alignment vertical="center"/>
    </xf>
    <xf numFmtId="0" fontId="1" fillId="17" borderId="20" xfId="0" applyFont="1" applyFill="1" applyBorder="1" applyAlignment="1">
      <alignment vertical="center"/>
    </xf>
    <xf numFmtId="0" fontId="7" fillId="17" borderId="20" xfId="0" applyFont="1" applyFill="1" applyBorder="1" applyAlignment="1">
      <alignment vertical="center"/>
    </xf>
    <xf numFmtId="1" fontId="1" fillId="17" borderId="20" xfId="0" applyNumberFormat="1" applyFont="1" applyFill="1" applyBorder="1" applyAlignment="1">
      <alignment horizontal="right" vertical="center" indent="1"/>
    </xf>
    <xf numFmtId="0" fontId="1" fillId="17" borderId="28" xfId="0" applyFont="1" applyFill="1" applyBorder="1" applyAlignment="1">
      <alignment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14" xfId="0" applyFont="1" applyBorder="1"/>
    <xf numFmtId="0" fontId="1" fillId="0" borderId="14" xfId="0" applyFont="1" applyBorder="1"/>
    <xf numFmtId="0" fontId="31" fillId="0" borderId="12" xfId="0" applyFont="1" applyBorder="1"/>
    <xf numFmtId="0" fontId="1" fillId="0" borderId="24" xfId="0" applyFont="1" applyBorder="1" applyAlignment="1">
      <alignment horizontal="left" vertical="center"/>
    </xf>
    <xf numFmtId="0" fontId="1" fillId="16" borderId="0" xfId="0" applyFont="1" applyFill="1" applyAlignment="1">
      <alignment horizontal="left" vertical="center"/>
    </xf>
    <xf numFmtId="0" fontId="1" fillId="17" borderId="0" xfId="0" applyFont="1" applyFill="1" applyAlignment="1">
      <alignment horizontal="left" vertical="center"/>
    </xf>
    <xf numFmtId="2" fontId="1" fillId="16" borderId="0" xfId="0" applyNumberFormat="1" applyFont="1" applyFill="1" applyAlignment="1">
      <alignment horizontal="left" vertical="center"/>
    </xf>
    <xf numFmtId="0" fontId="44" fillId="0" borderId="0" xfId="0" applyFont="1"/>
    <xf numFmtId="0" fontId="1" fillId="0" borderId="0" xfId="0" applyFont="1" applyAlignment="1">
      <alignment horizontal="right" vertical="center" indent="1"/>
    </xf>
    <xf numFmtId="164" fontId="1" fillId="17" borderId="0" xfId="0" applyNumberFormat="1" applyFont="1" applyFill="1" applyAlignment="1">
      <alignment horizontal="right" indent="1"/>
    </xf>
    <xf numFmtId="0" fontId="1" fillId="17" borderId="0" xfId="0" applyFont="1" applyFill="1"/>
    <xf numFmtId="0" fontId="41" fillId="0" borderId="0" xfId="0" applyFont="1"/>
    <xf numFmtId="0" fontId="1" fillId="0" borderId="11" xfId="0" applyFont="1" applyBorder="1"/>
    <xf numFmtId="0" fontId="1" fillId="0" borderId="13" xfId="0" applyFont="1" applyBorder="1" applyAlignment="1">
      <alignment vertical="center"/>
    </xf>
    <xf numFmtId="0" fontId="31" fillId="0" borderId="13" xfId="0" applyFont="1" applyBorder="1"/>
    <xf numFmtId="0" fontId="35" fillId="0" borderId="0" xfId="0" applyFont="1"/>
    <xf numFmtId="0" fontId="31" fillId="0" borderId="0" xfId="0" applyFont="1"/>
    <xf numFmtId="0" fontId="31" fillId="0" borderId="13" xfId="0" applyFont="1" applyBorder="1" applyAlignment="1">
      <alignment vertical="center"/>
    </xf>
    <xf numFmtId="0" fontId="31" fillId="0" borderId="0" xfId="0" applyFont="1" applyAlignment="1">
      <alignment vertical="center"/>
    </xf>
    <xf numFmtId="3" fontId="31" fillId="0" borderId="17" xfId="0" applyNumberFormat="1" applyFont="1" applyBorder="1" applyAlignment="1">
      <alignment horizontal="right" vertical="center" indent="5"/>
    </xf>
    <xf numFmtId="0" fontId="31" fillId="0" borderId="16" xfId="0" applyFont="1" applyBorder="1"/>
    <xf numFmtId="0" fontId="31" fillId="0" borderId="14" xfId="0" applyFont="1" applyBorder="1"/>
    <xf numFmtId="0" fontId="31" fillId="0" borderId="14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22" xfId="0" applyFont="1" applyBorder="1"/>
    <xf numFmtId="0" fontId="31" fillId="0" borderId="24" xfId="0" applyFont="1" applyBorder="1"/>
    <xf numFmtId="0" fontId="31" fillId="0" borderId="24" xfId="0" applyFont="1" applyBorder="1" applyAlignment="1">
      <alignment horizontal="center"/>
    </xf>
    <xf numFmtId="0" fontId="31" fillId="0" borderId="23" xfId="0" applyFont="1" applyBorder="1"/>
    <xf numFmtId="0" fontId="32" fillId="0" borderId="13" xfId="0" applyFont="1" applyBorder="1"/>
    <xf numFmtId="0" fontId="39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/>
    <xf numFmtId="0" fontId="1" fillId="0" borderId="0" xfId="0" applyFont="1" applyAlignment="1">
      <alignment horizontal="right" indent="1"/>
    </xf>
    <xf numFmtId="0" fontId="1" fillId="17" borderId="0" xfId="0" applyFont="1" applyFill="1" applyAlignment="1">
      <alignment horizontal="right" indent="1"/>
    </xf>
    <xf numFmtId="0" fontId="45" fillId="0" borderId="0" xfId="0" applyFont="1"/>
    <xf numFmtId="1" fontId="1" fillId="17" borderId="0" xfId="0" applyNumberFormat="1" applyFont="1" applyFill="1" applyAlignment="1">
      <alignment horizontal="right" indent="1"/>
    </xf>
    <xf numFmtId="0" fontId="1" fillId="0" borderId="22" xfId="0" applyFont="1" applyBorder="1" applyAlignment="1">
      <alignment horizontal="left" vertical="center" indent="1"/>
    </xf>
    <xf numFmtId="0" fontId="1" fillId="0" borderId="24" xfId="0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9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2" xfId="0" applyFont="1" applyBorder="1" applyAlignment="1">
      <alignment horizontal="center"/>
    </xf>
    <xf numFmtId="0" fontId="6" fillId="0" borderId="24" xfId="0" applyFont="1" applyBorder="1"/>
    <xf numFmtId="0" fontId="0" fillId="0" borderId="24" xfId="0" applyBorder="1"/>
    <xf numFmtId="0" fontId="0" fillId="0" borderId="23" xfId="0" applyBorder="1"/>
    <xf numFmtId="0" fontId="0" fillId="0" borderId="11" xfId="0" applyBorder="1"/>
    <xf numFmtId="0" fontId="2" fillId="0" borderId="13" xfId="0" applyFont="1" applyBorder="1" applyAlignment="1">
      <alignment horizontal="left" vertical="top"/>
    </xf>
    <xf numFmtId="0" fontId="1" fillId="0" borderId="0" xfId="0" applyFont="1" applyAlignment="1">
      <alignment horizontal="right" indent="2"/>
    </xf>
    <xf numFmtId="0" fontId="1" fillId="16" borderId="0" xfId="0" applyFont="1" applyFill="1" applyAlignment="1">
      <alignment vertical="center"/>
    </xf>
    <xf numFmtId="0" fontId="32" fillId="17" borderId="29" xfId="0" applyFont="1" applyFill="1" applyBorder="1"/>
    <xf numFmtId="0" fontId="28" fillId="17" borderId="21" xfId="0" applyFont="1" applyFill="1" applyBorder="1"/>
    <xf numFmtId="0" fontId="32" fillId="17" borderId="21" xfId="0" applyFont="1" applyFill="1" applyBorder="1"/>
    <xf numFmtId="164" fontId="32" fillId="17" borderId="21" xfId="0" applyNumberFormat="1" applyFont="1" applyFill="1" applyBorder="1" applyAlignment="1">
      <alignment horizontal="right" indent="1"/>
    </xf>
    <xf numFmtId="0" fontId="1" fillId="17" borderId="30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" fillId="16" borderId="0" xfId="0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horizontal="left" vertical="top"/>
    </xf>
    <xf numFmtId="0" fontId="44" fillId="0" borderId="0" xfId="0" applyFont="1" applyProtection="1">
      <protection hidden="1"/>
    </xf>
    <xf numFmtId="0" fontId="49" fillId="0" borderId="0" xfId="0" applyFont="1" applyAlignment="1">
      <alignment vertical="top"/>
    </xf>
    <xf numFmtId="0" fontId="0" fillId="0" borderId="0" xfId="0" applyAlignment="1">
      <alignment vertical="top"/>
    </xf>
    <xf numFmtId="49" fontId="3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vertical="top"/>
    </xf>
    <xf numFmtId="0" fontId="51" fillId="0" borderId="0" xfId="0" applyFont="1"/>
    <xf numFmtId="0" fontId="9" fillId="19" borderId="10" xfId="0" applyFont="1" applyFill="1" applyBorder="1" applyProtection="1">
      <protection hidden="1"/>
    </xf>
    <xf numFmtId="0" fontId="0" fillId="19" borderId="10" xfId="0" applyFill="1" applyBorder="1" applyProtection="1">
      <protection hidden="1"/>
    </xf>
    <xf numFmtId="0" fontId="1" fillId="19" borderId="10" xfId="0" applyFont="1" applyFill="1" applyBorder="1" applyProtection="1">
      <protection hidden="1"/>
    </xf>
    <xf numFmtId="0" fontId="1" fillId="19" borderId="10" xfId="0" applyFont="1" applyFill="1" applyBorder="1" applyAlignment="1" applyProtection="1">
      <alignment vertical="top"/>
      <protection hidden="1"/>
    </xf>
    <xf numFmtId="0" fontId="36" fillId="0" borderId="10" xfId="0" applyFont="1" applyBorder="1" applyProtection="1">
      <protection hidden="1"/>
    </xf>
    <xf numFmtId="2" fontId="35" fillId="0" borderId="10" xfId="0" applyNumberFormat="1" applyFont="1" applyBorder="1" applyAlignment="1" applyProtection="1">
      <alignment horizontal="center"/>
      <protection hidden="1"/>
    </xf>
    <xf numFmtId="165" fontId="35" fillId="0" borderId="10" xfId="0" applyNumberFormat="1" applyFont="1" applyBorder="1" applyAlignment="1" applyProtection="1">
      <alignment horizontal="center"/>
      <protection hidden="1"/>
    </xf>
    <xf numFmtId="165" fontId="36" fillId="0" borderId="10" xfId="0" applyNumberFormat="1" applyFont="1" applyBorder="1" applyAlignment="1" applyProtection="1">
      <alignment horizontal="center"/>
      <protection hidden="1"/>
    </xf>
    <xf numFmtId="2" fontId="36" fillId="0" borderId="1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54" fillId="0" borderId="10" xfId="0" applyFont="1" applyBorder="1" applyProtection="1">
      <protection hidden="1"/>
    </xf>
    <xf numFmtId="0" fontId="44" fillId="0" borderId="10" xfId="0" applyFont="1" applyBorder="1" applyAlignment="1" applyProtection="1">
      <alignment horizontal="center"/>
      <protection hidden="1"/>
    </xf>
    <xf numFmtId="0" fontId="52" fillId="0" borderId="13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2" fontId="1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" fillId="16" borderId="0" xfId="0" applyNumberFormat="1" applyFont="1" applyFill="1" applyAlignment="1" applyProtection="1">
      <alignment horizontal="left" vertical="center"/>
      <protection locked="0"/>
    </xf>
    <xf numFmtId="0" fontId="1" fillId="16" borderId="0" xfId="0" applyFont="1" applyFill="1" applyAlignment="1" applyProtection="1">
      <alignment horizontal="left" vertical="center"/>
      <protection locked="0"/>
    </xf>
    <xf numFmtId="0" fontId="32" fillId="0" borderId="13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1" fillId="16" borderId="11" xfId="0" applyFont="1" applyFill="1" applyBorder="1" applyAlignment="1" applyProtection="1">
      <alignment horizontal="left" vertical="center"/>
      <protection locked="0"/>
    </xf>
    <xf numFmtId="3" fontId="1" fillId="16" borderId="15" xfId="0" applyNumberFormat="1" applyFont="1" applyFill="1" applyBorder="1" applyAlignment="1" applyProtection="1">
      <alignment horizontal="center" vertical="center"/>
      <protection locked="0"/>
    </xf>
    <xf numFmtId="3" fontId="1" fillId="16" borderId="18" xfId="0" applyNumberFormat="1" applyFont="1" applyFill="1" applyBorder="1" applyAlignment="1" applyProtection="1">
      <alignment horizontal="center" vertical="center"/>
      <protection locked="0"/>
    </xf>
    <xf numFmtId="3" fontId="1" fillId="17" borderId="22" xfId="0" applyNumberFormat="1" applyFont="1" applyFill="1" applyBorder="1" applyAlignment="1">
      <alignment horizontal="center" vertical="center"/>
    </xf>
    <xf numFmtId="3" fontId="1" fillId="17" borderId="23" xfId="0" applyNumberFormat="1" applyFont="1" applyFill="1" applyBorder="1" applyAlignment="1">
      <alignment horizontal="center" vertical="center"/>
    </xf>
    <xf numFmtId="3" fontId="1" fillId="17" borderId="15" xfId="0" applyNumberFormat="1" applyFont="1" applyFill="1" applyBorder="1" applyAlignment="1">
      <alignment horizontal="center" vertical="center"/>
    </xf>
    <xf numFmtId="3" fontId="1" fillId="17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1" fillId="0" borderId="15" xfId="0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 applyProtection="1">
      <alignment horizontal="left" vertical="center" indent="1"/>
      <protection locked="0"/>
    </xf>
    <xf numFmtId="0" fontId="1" fillId="0" borderId="18" xfId="0" applyFont="1" applyBorder="1" applyAlignment="1" applyProtection="1">
      <alignment horizontal="left" vertical="center" indent="1"/>
      <protection locked="0"/>
    </xf>
    <xf numFmtId="3" fontId="1" fillId="16" borderId="15" xfId="0" applyNumberFormat="1" applyFont="1" applyFill="1" applyBorder="1" applyAlignment="1" applyProtection="1">
      <alignment horizontal="right" vertical="center" indent="3"/>
      <protection locked="0"/>
    </xf>
    <xf numFmtId="3" fontId="1" fillId="16" borderId="18" xfId="0" applyNumberFormat="1" applyFont="1" applyFill="1" applyBorder="1" applyAlignment="1" applyProtection="1">
      <alignment horizontal="right" vertical="center" indent="3"/>
      <protection locked="0"/>
    </xf>
    <xf numFmtId="168" fontId="1" fillId="0" borderId="0" xfId="0" applyNumberFormat="1" applyFont="1" applyAlignment="1">
      <alignment horizontal="right" indent="1"/>
    </xf>
    <xf numFmtId="167" fontId="1" fillId="0" borderId="0" xfId="0" applyNumberFormat="1" applyFont="1" applyAlignment="1">
      <alignment horizontal="right" inden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FF"/>
      <rgbColor rgb="00FF0000"/>
      <rgbColor rgb="0033CC33"/>
      <rgbColor rgb="00FFFF00"/>
      <rgbColor rgb="0033CCFF"/>
      <rgbColor rgb="00FF7C80"/>
      <rgbColor rgb="0066FF33"/>
      <rgbColor rgb="00FFFFC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Retentionsvolumen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568528933883264"/>
          <c:y val="0.1647736819330145"/>
          <c:w val="0.78329883764529429"/>
          <c:h val="0.43406710752992672"/>
        </c:manualLayout>
      </c:layout>
      <c:scatterChart>
        <c:scatterStyle val="lineMarker"/>
        <c:varyColors val="0"/>
        <c:ser>
          <c:idx val="2"/>
          <c:order val="0"/>
          <c:tx>
            <c:strRef>
              <c:f>Berechnung_Retention!$I$31:$I$32</c:f>
              <c:strCache>
                <c:ptCount val="2"/>
                <c:pt idx="0">
                  <c:v>Ret_Volumen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Berechnung_Retention!$I$33:$I$273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E0-49CB-9027-FBB7353CB359}"/>
            </c:ext>
          </c:extLst>
        </c:ser>
        <c:ser>
          <c:idx val="0"/>
          <c:order val="1"/>
          <c:tx>
            <c:strRef>
              <c:f>Berechnung_Retention!$G$31:$G$32</c:f>
              <c:strCache>
                <c:ptCount val="2"/>
                <c:pt idx="0">
                  <c:v>Regenmenge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Berechnung_Retention!$G$33:$G$273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E0-49CB-9027-FBB7353CB359}"/>
            </c:ext>
          </c:extLst>
        </c:ser>
        <c:ser>
          <c:idx val="1"/>
          <c:order val="2"/>
          <c:tx>
            <c:strRef>
              <c:f>Berechnung_Retention!$H$31:$H$32</c:f>
              <c:strCache>
                <c:ptCount val="2"/>
                <c:pt idx="0">
                  <c:v>ableitbares Q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Berechnung_Retention!$B$33:$B$273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Berechnung_Retention!$H$33:$H$273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E0-49CB-9027-FBB7353CB359}"/>
            </c:ext>
          </c:extLst>
        </c:ser>
        <c:ser>
          <c:idx val="3"/>
          <c:order val="3"/>
          <c:tx>
            <c:strRef>
              <c:f>Berechnung_Retention!$H$30</c:f>
              <c:strCache>
                <c:ptCount val="1"/>
                <c:pt idx="0">
                  <c:v>erforderliches Ret. Volumen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FF0000"/>
              </a:solidFill>
            </c:spPr>
          </c:marker>
          <c:xVal>
            <c:numRef>
              <c:f>Berechnung_Retention!$B$30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Berechnung_Retention!$I$30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E0-49CB-9027-FBB7353CB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4368"/>
        <c:axId val="249169024"/>
      </c:scatterChart>
      <c:valAx>
        <c:axId val="243594368"/>
        <c:scaling>
          <c:orientation val="minMax"/>
          <c:max val="1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Regendauer Minuten</a:t>
                </a:r>
              </a:p>
            </c:rich>
          </c:tx>
          <c:overlay val="0"/>
        </c:title>
        <c:numFmt formatCode="#,##0" sourceLinked="0"/>
        <c:majorTickMark val="out"/>
        <c:minorTickMark val="out"/>
        <c:tickLblPos val="nextTo"/>
        <c:crossAx val="249169024"/>
        <c:crosses val="autoZero"/>
        <c:crossBetween val="midCat"/>
        <c:majorUnit val="10"/>
        <c:minorUnit val="5"/>
      </c:valAx>
      <c:valAx>
        <c:axId val="249169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Volumen m3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43594368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19050"/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Versickerungsvolumen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Berechnung_Versickerung!$I$31:$I$32</c:f>
              <c:strCache>
                <c:ptCount val="2"/>
                <c:pt idx="0">
                  <c:v>Vers. Volumen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Berechnung_Versickerung!$I$33:$I$273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8F-4E34-95C8-3F09DF6E4E04}"/>
            </c:ext>
          </c:extLst>
        </c:ser>
        <c:ser>
          <c:idx val="0"/>
          <c:order val="1"/>
          <c:tx>
            <c:strRef>
              <c:f>Berechnung_Versickerung!$G$31:$G$32</c:f>
              <c:strCache>
                <c:ptCount val="2"/>
                <c:pt idx="0">
                  <c:v>Regenmenge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Berechnung_Versickerung!$G$33:$G$273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8F-4E34-95C8-3F09DF6E4E04}"/>
            </c:ext>
          </c:extLst>
        </c:ser>
        <c:ser>
          <c:idx val="1"/>
          <c:order val="2"/>
          <c:tx>
            <c:strRef>
              <c:f>Berechnung_Versickerung!$H$31:$H$32</c:f>
              <c:strCache>
                <c:ptCount val="2"/>
                <c:pt idx="0">
                  <c:v>versickerbares Q</c:v>
                </c:pt>
                <c:pt idx="1">
                  <c:v>m3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Berechnung_Versickerung!$B$33:$B$273</c:f>
              <c:numCache>
                <c:formatCode>General</c:formatCode>
                <c:ptCount val="241"/>
                <c:pt idx="0">
                  <c:v>0</c:v>
                </c:pt>
                <c:pt idx="1">
                  <c:v>0.5</c:v>
                </c:pt>
                <c:pt idx="2" formatCode="0.0">
                  <c:v>1</c:v>
                </c:pt>
                <c:pt idx="3" formatCode="0.0">
                  <c:v>1.5</c:v>
                </c:pt>
                <c:pt idx="4" formatCode="0.0">
                  <c:v>2</c:v>
                </c:pt>
                <c:pt idx="5" formatCode="0.0">
                  <c:v>2.5</c:v>
                </c:pt>
                <c:pt idx="6" formatCode="0.0">
                  <c:v>3</c:v>
                </c:pt>
                <c:pt idx="7" formatCode="0.0">
                  <c:v>3.5</c:v>
                </c:pt>
                <c:pt idx="8" formatCode="0.0">
                  <c:v>4</c:v>
                </c:pt>
                <c:pt idx="9" formatCode="0.0">
                  <c:v>4.5</c:v>
                </c:pt>
                <c:pt idx="10" formatCode="0.0">
                  <c:v>5</c:v>
                </c:pt>
                <c:pt idx="11" formatCode="0.0">
                  <c:v>5.5</c:v>
                </c:pt>
                <c:pt idx="12" formatCode="0.0">
                  <c:v>6</c:v>
                </c:pt>
                <c:pt idx="13" formatCode="0.0">
                  <c:v>6.5</c:v>
                </c:pt>
                <c:pt idx="14" formatCode="0.0">
                  <c:v>7</c:v>
                </c:pt>
                <c:pt idx="15" formatCode="0.0">
                  <c:v>7.5</c:v>
                </c:pt>
                <c:pt idx="16" formatCode="0.0">
                  <c:v>8</c:v>
                </c:pt>
                <c:pt idx="17" formatCode="0.0">
                  <c:v>8.5</c:v>
                </c:pt>
                <c:pt idx="18" formatCode="0.0">
                  <c:v>9</c:v>
                </c:pt>
                <c:pt idx="19" formatCode="0.0">
                  <c:v>9.5</c:v>
                </c:pt>
                <c:pt idx="20" formatCode="0.0">
                  <c:v>10</c:v>
                </c:pt>
                <c:pt idx="21" formatCode="0.0">
                  <c:v>10.5</c:v>
                </c:pt>
                <c:pt idx="22" formatCode="0.0">
                  <c:v>11</c:v>
                </c:pt>
                <c:pt idx="23" formatCode="0.0">
                  <c:v>11.5</c:v>
                </c:pt>
                <c:pt idx="24" formatCode="0.0">
                  <c:v>12</c:v>
                </c:pt>
                <c:pt idx="25" formatCode="0.0">
                  <c:v>12.5</c:v>
                </c:pt>
                <c:pt idx="26" formatCode="0.0">
                  <c:v>13</c:v>
                </c:pt>
                <c:pt idx="27" formatCode="0.0">
                  <c:v>13.5</c:v>
                </c:pt>
                <c:pt idx="28" formatCode="0.0">
                  <c:v>14</c:v>
                </c:pt>
                <c:pt idx="29" formatCode="0.0">
                  <c:v>14.5</c:v>
                </c:pt>
                <c:pt idx="30" formatCode="0.0">
                  <c:v>15</c:v>
                </c:pt>
                <c:pt idx="31" formatCode="0.0">
                  <c:v>15.5</c:v>
                </c:pt>
                <c:pt idx="32" formatCode="0.0">
                  <c:v>16</c:v>
                </c:pt>
                <c:pt idx="33" formatCode="0.0">
                  <c:v>16.5</c:v>
                </c:pt>
                <c:pt idx="34" formatCode="0.0">
                  <c:v>17</c:v>
                </c:pt>
                <c:pt idx="35" formatCode="0.0">
                  <c:v>17.5</c:v>
                </c:pt>
                <c:pt idx="36" formatCode="0.0">
                  <c:v>18</c:v>
                </c:pt>
                <c:pt idx="37" formatCode="0.0">
                  <c:v>18.5</c:v>
                </c:pt>
                <c:pt idx="38" formatCode="0.0">
                  <c:v>19</c:v>
                </c:pt>
                <c:pt idx="39" formatCode="0.0">
                  <c:v>19.5</c:v>
                </c:pt>
                <c:pt idx="40" formatCode="0.0">
                  <c:v>20</c:v>
                </c:pt>
                <c:pt idx="41" formatCode="0.0">
                  <c:v>20.5</c:v>
                </c:pt>
                <c:pt idx="42" formatCode="0.0">
                  <c:v>21</c:v>
                </c:pt>
                <c:pt idx="43" formatCode="0.0">
                  <c:v>21.5</c:v>
                </c:pt>
                <c:pt idx="44" formatCode="0.0">
                  <c:v>22</c:v>
                </c:pt>
                <c:pt idx="45" formatCode="0.0">
                  <c:v>22.5</c:v>
                </c:pt>
                <c:pt idx="46" formatCode="0.0">
                  <c:v>23</c:v>
                </c:pt>
                <c:pt idx="47" formatCode="0.0">
                  <c:v>23.5</c:v>
                </c:pt>
                <c:pt idx="48" formatCode="0.0">
                  <c:v>24</c:v>
                </c:pt>
                <c:pt idx="49" formatCode="0.0">
                  <c:v>24.5</c:v>
                </c:pt>
                <c:pt idx="50" formatCode="0.0">
                  <c:v>25</c:v>
                </c:pt>
                <c:pt idx="51" formatCode="0.0">
                  <c:v>25.5</c:v>
                </c:pt>
                <c:pt idx="52" formatCode="0.0">
                  <c:v>26</c:v>
                </c:pt>
                <c:pt idx="53" formatCode="0.0">
                  <c:v>26.5</c:v>
                </c:pt>
                <c:pt idx="54" formatCode="0.0">
                  <c:v>27</c:v>
                </c:pt>
                <c:pt idx="55" formatCode="0.0">
                  <c:v>27.5</c:v>
                </c:pt>
                <c:pt idx="56" formatCode="0.0">
                  <c:v>28</c:v>
                </c:pt>
                <c:pt idx="57" formatCode="0.0">
                  <c:v>28.5</c:v>
                </c:pt>
                <c:pt idx="58" formatCode="0.0">
                  <c:v>29</c:v>
                </c:pt>
                <c:pt idx="59" formatCode="0.0">
                  <c:v>29.5</c:v>
                </c:pt>
                <c:pt idx="60" formatCode="0.0">
                  <c:v>30</c:v>
                </c:pt>
                <c:pt idx="61" formatCode="0.0">
                  <c:v>30.5</c:v>
                </c:pt>
                <c:pt idx="62" formatCode="0.0">
                  <c:v>31</c:v>
                </c:pt>
                <c:pt idx="63" formatCode="0.0">
                  <c:v>31.5</c:v>
                </c:pt>
                <c:pt idx="64" formatCode="0.0">
                  <c:v>32</c:v>
                </c:pt>
                <c:pt idx="65" formatCode="0.0">
                  <c:v>32.5</c:v>
                </c:pt>
                <c:pt idx="66" formatCode="0.0">
                  <c:v>33</c:v>
                </c:pt>
                <c:pt idx="67" formatCode="0.0">
                  <c:v>33.5</c:v>
                </c:pt>
                <c:pt idx="68" formatCode="0.0">
                  <c:v>34</c:v>
                </c:pt>
                <c:pt idx="69" formatCode="0.0">
                  <c:v>34.5</c:v>
                </c:pt>
                <c:pt idx="70" formatCode="0.0">
                  <c:v>35</c:v>
                </c:pt>
                <c:pt idx="71" formatCode="0.0">
                  <c:v>35.5</c:v>
                </c:pt>
                <c:pt idx="72" formatCode="0.0">
                  <c:v>36</c:v>
                </c:pt>
                <c:pt idx="73" formatCode="0.0">
                  <c:v>36.5</c:v>
                </c:pt>
                <c:pt idx="74" formatCode="0.0">
                  <c:v>37</c:v>
                </c:pt>
                <c:pt idx="75" formatCode="0.0">
                  <c:v>37.5</c:v>
                </c:pt>
                <c:pt idx="76" formatCode="0.0">
                  <c:v>38</c:v>
                </c:pt>
                <c:pt idx="77" formatCode="0.0">
                  <c:v>38.5</c:v>
                </c:pt>
                <c:pt idx="78" formatCode="0.0">
                  <c:v>39</c:v>
                </c:pt>
                <c:pt idx="79" formatCode="0.0">
                  <c:v>39.5</c:v>
                </c:pt>
                <c:pt idx="80" formatCode="0.0">
                  <c:v>40</c:v>
                </c:pt>
                <c:pt idx="81" formatCode="0.0">
                  <c:v>40.5</c:v>
                </c:pt>
                <c:pt idx="82" formatCode="0.0">
                  <c:v>41</c:v>
                </c:pt>
                <c:pt idx="83" formatCode="0.0">
                  <c:v>41.5</c:v>
                </c:pt>
                <c:pt idx="84" formatCode="0.0">
                  <c:v>42</c:v>
                </c:pt>
                <c:pt idx="85" formatCode="0.0">
                  <c:v>42.5</c:v>
                </c:pt>
                <c:pt idx="86" formatCode="0.0">
                  <c:v>43</c:v>
                </c:pt>
                <c:pt idx="87" formatCode="0.0">
                  <c:v>43.5</c:v>
                </c:pt>
                <c:pt idx="88" formatCode="0.0">
                  <c:v>44</c:v>
                </c:pt>
                <c:pt idx="89" formatCode="0.0">
                  <c:v>44.5</c:v>
                </c:pt>
                <c:pt idx="90" formatCode="0.0">
                  <c:v>45</c:v>
                </c:pt>
                <c:pt idx="91" formatCode="0.0">
                  <c:v>45.5</c:v>
                </c:pt>
                <c:pt idx="92" formatCode="0.0">
                  <c:v>46</c:v>
                </c:pt>
                <c:pt idx="93" formatCode="0.0">
                  <c:v>46.5</c:v>
                </c:pt>
                <c:pt idx="94" formatCode="0.0">
                  <c:v>47</c:v>
                </c:pt>
                <c:pt idx="95" formatCode="0.0">
                  <c:v>47.5</c:v>
                </c:pt>
                <c:pt idx="96" formatCode="0.0">
                  <c:v>48</c:v>
                </c:pt>
                <c:pt idx="97" formatCode="0.0">
                  <c:v>48.5</c:v>
                </c:pt>
                <c:pt idx="98" formatCode="0.0">
                  <c:v>49</c:v>
                </c:pt>
                <c:pt idx="99" formatCode="0.0">
                  <c:v>49.5</c:v>
                </c:pt>
                <c:pt idx="100" formatCode="0.0">
                  <c:v>50</c:v>
                </c:pt>
                <c:pt idx="101" formatCode="0.0">
                  <c:v>50.5</c:v>
                </c:pt>
                <c:pt idx="102" formatCode="0.0">
                  <c:v>51</c:v>
                </c:pt>
                <c:pt idx="103" formatCode="0.0">
                  <c:v>51.5</c:v>
                </c:pt>
                <c:pt idx="104" formatCode="0.0">
                  <c:v>52</c:v>
                </c:pt>
                <c:pt idx="105" formatCode="0.0">
                  <c:v>52.5</c:v>
                </c:pt>
                <c:pt idx="106" formatCode="0.0">
                  <c:v>53</c:v>
                </c:pt>
                <c:pt idx="107" formatCode="0.0">
                  <c:v>53.5</c:v>
                </c:pt>
                <c:pt idx="108" formatCode="0.0">
                  <c:v>54</c:v>
                </c:pt>
                <c:pt idx="109" formatCode="0.0">
                  <c:v>54.5</c:v>
                </c:pt>
                <c:pt idx="110" formatCode="0.0">
                  <c:v>55</c:v>
                </c:pt>
                <c:pt idx="111" formatCode="0.0">
                  <c:v>55.5</c:v>
                </c:pt>
                <c:pt idx="112" formatCode="0.0">
                  <c:v>56</c:v>
                </c:pt>
                <c:pt idx="113" formatCode="0.0">
                  <c:v>56.5</c:v>
                </c:pt>
                <c:pt idx="114" formatCode="0.0">
                  <c:v>57</c:v>
                </c:pt>
                <c:pt idx="115" formatCode="0.0">
                  <c:v>57.5</c:v>
                </c:pt>
                <c:pt idx="116" formatCode="0.0">
                  <c:v>58</c:v>
                </c:pt>
                <c:pt idx="117" formatCode="0.0">
                  <c:v>58.5</c:v>
                </c:pt>
                <c:pt idx="118" formatCode="0.0">
                  <c:v>59</c:v>
                </c:pt>
                <c:pt idx="119" formatCode="0.0">
                  <c:v>59.5</c:v>
                </c:pt>
                <c:pt idx="120" formatCode="0.0">
                  <c:v>60</c:v>
                </c:pt>
                <c:pt idx="121" formatCode="0.0">
                  <c:v>60.5</c:v>
                </c:pt>
                <c:pt idx="122" formatCode="0.0">
                  <c:v>61</c:v>
                </c:pt>
                <c:pt idx="123" formatCode="0.0">
                  <c:v>61.5</c:v>
                </c:pt>
                <c:pt idx="124" formatCode="0.0">
                  <c:v>62</c:v>
                </c:pt>
                <c:pt idx="125" formatCode="0.0">
                  <c:v>62.5</c:v>
                </c:pt>
                <c:pt idx="126" formatCode="0.0">
                  <c:v>63</c:v>
                </c:pt>
                <c:pt idx="127" formatCode="0.0">
                  <c:v>63.5</c:v>
                </c:pt>
                <c:pt idx="128" formatCode="0.0">
                  <c:v>64</c:v>
                </c:pt>
                <c:pt idx="129" formatCode="0.0">
                  <c:v>64.5</c:v>
                </c:pt>
                <c:pt idx="130" formatCode="0.0">
                  <c:v>65</c:v>
                </c:pt>
                <c:pt idx="131" formatCode="0.0">
                  <c:v>65.5</c:v>
                </c:pt>
                <c:pt idx="132" formatCode="0.0">
                  <c:v>66</c:v>
                </c:pt>
                <c:pt idx="133" formatCode="0.0">
                  <c:v>66.5</c:v>
                </c:pt>
                <c:pt idx="134" formatCode="0.0">
                  <c:v>67</c:v>
                </c:pt>
                <c:pt idx="135" formatCode="0.0">
                  <c:v>67.5</c:v>
                </c:pt>
                <c:pt idx="136" formatCode="0.0">
                  <c:v>68</c:v>
                </c:pt>
                <c:pt idx="137" formatCode="0.0">
                  <c:v>68.5</c:v>
                </c:pt>
                <c:pt idx="138" formatCode="0.0">
                  <c:v>69</c:v>
                </c:pt>
                <c:pt idx="139" formatCode="0.0">
                  <c:v>69.5</c:v>
                </c:pt>
                <c:pt idx="140" formatCode="0.0">
                  <c:v>70</c:v>
                </c:pt>
                <c:pt idx="141" formatCode="0.0">
                  <c:v>70.5</c:v>
                </c:pt>
                <c:pt idx="142" formatCode="0.0">
                  <c:v>71</c:v>
                </c:pt>
                <c:pt idx="143" formatCode="0.0">
                  <c:v>71.5</c:v>
                </c:pt>
                <c:pt idx="144" formatCode="0.0">
                  <c:v>72</c:v>
                </c:pt>
                <c:pt idx="145" formatCode="0.0">
                  <c:v>72.5</c:v>
                </c:pt>
                <c:pt idx="146" formatCode="0.0">
                  <c:v>73</c:v>
                </c:pt>
                <c:pt idx="147" formatCode="0.0">
                  <c:v>73.5</c:v>
                </c:pt>
                <c:pt idx="148" formatCode="0.0">
                  <c:v>74</c:v>
                </c:pt>
                <c:pt idx="149" formatCode="0.0">
                  <c:v>74.5</c:v>
                </c:pt>
                <c:pt idx="150" formatCode="0.0">
                  <c:v>75</c:v>
                </c:pt>
                <c:pt idx="151" formatCode="0.0">
                  <c:v>75.5</c:v>
                </c:pt>
                <c:pt idx="152" formatCode="0.0">
                  <c:v>76</c:v>
                </c:pt>
                <c:pt idx="153" formatCode="0.0">
                  <c:v>76.5</c:v>
                </c:pt>
                <c:pt idx="154" formatCode="0.0">
                  <c:v>77</c:v>
                </c:pt>
                <c:pt idx="155" formatCode="0.0">
                  <c:v>77.5</c:v>
                </c:pt>
                <c:pt idx="156" formatCode="0.0">
                  <c:v>78</c:v>
                </c:pt>
                <c:pt idx="157" formatCode="0.0">
                  <c:v>78.5</c:v>
                </c:pt>
                <c:pt idx="158" formatCode="0.0">
                  <c:v>79</c:v>
                </c:pt>
                <c:pt idx="159" formatCode="0.0">
                  <c:v>79.5</c:v>
                </c:pt>
                <c:pt idx="160" formatCode="0.0">
                  <c:v>80</c:v>
                </c:pt>
                <c:pt idx="161" formatCode="0.0">
                  <c:v>80.5</c:v>
                </c:pt>
                <c:pt idx="162" formatCode="0.0">
                  <c:v>81</c:v>
                </c:pt>
                <c:pt idx="163" formatCode="0.0">
                  <c:v>81.5</c:v>
                </c:pt>
                <c:pt idx="164" formatCode="0.0">
                  <c:v>82</c:v>
                </c:pt>
                <c:pt idx="165" formatCode="0.0">
                  <c:v>82.5</c:v>
                </c:pt>
                <c:pt idx="166" formatCode="0.0">
                  <c:v>83</c:v>
                </c:pt>
                <c:pt idx="167" formatCode="0.0">
                  <c:v>83.5</c:v>
                </c:pt>
                <c:pt idx="168" formatCode="0.0">
                  <c:v>84</c:v>
                </c:pt>
                <c:pt idx="169" formatCode="0.0">
                  <c:v>84.5</c:v>
                </c:pt>
                <c:pt idx="170" formatCode="0.0">
                  <c:v>85</c:v>
                </c:pt>
                <c:pt idx="171" formatCode="0.0">
                  <c:v>85.5</c:v>
                </c:pt>
                <c:pt idx="172" formatCode="0.0">
                  <c:v>86</c:v>
                </c:pt>
                <c:pt idx="173" formatCode="0.0">
                  <c:v>86.5</c:v>
                </c:pt>
                <c:pt idx="174" formatCode="0.0">
                  <c:v>87</c:v>
                </c:pt>
                <c:pt idx="175" formatCode="0.0">
                  <c:v>87.5</c:v>
                </c:pt>
                <c:pt idx="176" formatCode="0.0">
                  <c:v>88</c:v>
                </c:pt>
                <c:pt idx="177" formatCode="0.0">
                  <c:v>88.5</c:v>
                </c:pt>
                <c:pt idx="178" formatCode="0.0">
                  <c:v>89</c:v>
                </c:pt>
                <c:pt idx="179" formatCode="0.0">
                  <c:v>89.5</c:v>
                </c:pt>
                <c:pt idx="180" formatCode="0.0">
                  <c:v>90</c:v>
                </c:pt>
                <c:pt idx="181" formatCode="0.0">
                  <c:v>90.5</c:v>
                </c:pt>
                <c:pt idx="182" formatCode="0.0">
                  <c:v>91</c:v>
                </c:pt>
                <c:pt idx="183" formatCode="0.0">
                  <c:v>91.5</c:v>
                </c:pt>
                <c:pt idx="184" formatCode="0.0">
                  <c:v>92</c:v>
                </c:pt>
                <c:pt idx="185" formatCode="0.0">
                  <c:v>92.5</c:v>
                </c:pt>
                <c:pt idx="186" formatCode="0.0">
                  <c:v>93</c:v>
                </c:pt>
                <c:pt idx="187" formatCode="0.0">
                  <c:v>93.5</c:v>
                </c:pt>
                <c:pt idx="188" formatCode="0.0">
                  <c:v>94</c:v>
                </c:pt>
                <c:pt idx="189" formatCode="0.0">
                  <c:v>94.5</c:v>
                </c:pt>
                <c:pt idx="190" formatCode="0.0">
                  <c:v>95</c:v>
                </c:pt>
                <c:pt idx="191" formatCode="0.0">
                  <c:v>95.5</c:v>
                </c:pt>
                <c:pt idx="192" formatCode="0.0">
                  <c:v>96</c:v>
                </c:pt>
                <c:pt idx="193" formatCode="0.0">
                  <c:v>96.5</c:v>
                </c:pt>
                <c:pt idx="194" formatCode="0.0">
                  <c:v>97</c:v>
                </c:pt>
                <c:pt idx="195" formatCode="0.0">
                  <c:v>97.5</c:v>
                </c:pt>
                <c:pt idx="196" formatCode="0.0">
                  <c:v>98</c:v>
                </c:pt>
                <c:pt idx="197" formatCode="0.0">
                  <c:v>98.5</c:v>
                </c:pt>
                <c:pt idx="198" formatCode="0.0">
                  <c:v>99</c:v>
                </c:pt>
                <c:pt idx="199" formatCode="0.0">
                  <c:v>99.5</c:v>
                </c:pt>
                <c:pt idx="200" formatCode="0.0">
                  <c:v>100</c:v>
                </c:pt>
                <c:pt idx="201" formatCode="0.0">
                  <c:v>100.5</c:v>
                </c:pt>
                <c:pt idx="202" formatCode="0.0">
                  <c:v>101</c:v>
                </c:pt>
                <c:pt idx="203" formatCode="0.0">
                  <c:v>101.5</c:v>
                </c:pt>
                <c:pt idx="204" formatCode="0.0">
                  <c:v>102</c:v>
                </c:pt>
                <c:pt idx="205" formatCode="0.0">
                  <c:v>102.5</c:v>
                </c:pt>
                <c:pt idx="206" formatCode="0.0">
                  <c:v>103</c:v>
                </c:pt>
                <c:pt idx="207" formatCode="0.0">
                  <c:v>103.5</c:v>
                </c:pt>
                <c:pt idx="208" formatCode="0.0">
                  <c:v>104</c:v>
                </c:pt>
                <c:pt idx="209" formatCode="0.0">
                  <c:v>104.5</c:v>
                </c:pt>
                <c:pt idx="210" formatCode="0.0">
                  <c:v>105</c:v>
                </c:pt>
                <c:pt idx="211" formatCode="0.0">
                  <c:v>105.5</c:v>
                </c:pt>
                <c:pt idx="212" formatCode="0.0">
                  <c:v>106</c:v>
                </c:pt>
                <c:pt idx="213" formatCode="0.0">
                  <c:v>106.5</c:v>
                </c:pt>
                <c:pt idx="214" formatCode="0.0">
                  <c:v>107</c:v>
                </c:pt>
                <c:pt idx="215" formatCode="0.0">
                  <c:v>107.5</c:v>
                </c:pt>
                <c:pt idx="216" formatCode="0.0">
                  <c:v>108</c:v>
                </c:pt>
                <c:pt idx="217" formatCode="0.0">
                  <c:v>108.5</c:v>
                </c:pt>
                <c:pt idx="218" formatCode="0.0">
                  <c:v>109</c:v>
                </c:pt>
                <c:pt idx="219" formatCode="0.0">
                  <c:v>109.5</c:v>
                </c:pt>
                <c:pt idx="220" formatCode="0.0">
                  <c:v>110</c:v>
                </c:pt>
                <c:pt idx="221" formatCode="0.0">
                  <c:v>110.5</c:v>
                </c:pt>
                <c:pt idx="222" formatCode="0.0">
                  <c:v>111</c:v>
                </c:pt>
                <c:pt idx="223" formatCode="0.0">
                  <c:v>111.5</c:v>
                </c:pt>
                <c:pt idx="224" formatCode="0.0">
                  <c:v>112</c:v>
                </c:pt>
                <c:pt idx="225" formatCode="0.0">
                  <c:v>112.5</c:v>
                </c:pt>
                <c:pt idx="226" formatCode="0.0">
                  <c:v>113</c:v>
                </c:pt>
                <c:pt idx="227" formatCode="0.0">
                  <c:v>113.5</c:v>
                </c:pt>
                <c:pt idx="228" formatCode="0.0">
                  <c:v>114</c:v>
                </c:pt>
                <c:pt idx="229" formatCode="0.0">
                  <c:v>114.5</c:v>
                </c:pt>
                <c:pt idx="230" formatCode="0.0">
                  <c:v>115</c:v>
                </c:pt>
                <c:pt idx="231" formatCode="0.0">
                  <c:v>115.5</c:v>
                </c:pt>
                <c:pt idx="232" formatCode="0.0">
                  <c:v>116</c:v>
                </c:pt>
                <c:pt idx="233" formatCode="0.0">
                  <c:v>116.5</c:v>
                </c:pt>
                <c:pt idx="234" formatCode="0.0">
                  <c:v>117</c:v>
                </c:pt>
                <c:pt idx="235" formatCode="0.0">
                  <c:v>117.5</c:v>
                </c:pt>
                <c:pt idx="236" formatCode="0.0">
                  <c:v>118</c:v>
                </c:pt>
                <c:pt idx="237" formatCode="0.0">
                  <c:v>118.5</c:v>
                </c:pt>
                <c:pt idx="238" formatCode="0.0">
                  <c:v>119</c:v>
                </c:pt>
                <c:pt idx="239" formatCode="0.0">
                  <c:v>119.5</c:v>
                </c:pt>
                <c:pt idx="240" formatCode="0.0">
                  <c:v>120</c:v>
                </c:pt>
              </c:numCache>
            </c:numRef>
          </c:xVal>
          <c:yVal>
            <c:numRef>
              <c:f>Berechnung_Versickerung!$H$33:$H$273</c:f>
              <c:numCache>
                <c:formatCode>0.0</c:formatCode>
                <c:ptCount val="2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8F-4E34-95C8-3F09DF6E4E04}"/>
            </c:ext>
          </c:extLst>
        </c:ser>
        <c:ser>
          <c:idx val="3"/>
          <c:order val="3"/>
          <c:tx>
            <c:strRef>
              <c:f>Berechnung_Versickerung!$H$30</c:f>
              <c:strCache>
                <c:ptCount val="1"/>
                <c:pt idx="0">
                  <c:v>erforderliches Vers. Volumen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0"/>
            <c:spPr>
              <a:solidFill>
                <a:srgbClr val="FF0000"/>
              </a:solidFill>
            </c:spPr>
          </c:marker>
          <c:xVal>
            <c:numRef>
              <c:f>Berechnung_Versickerung!$B$30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Berechnung_Versickerung!$I$30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8F-4E34-95C8-3F09DF6E4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4368"/>
        <c:axId val="249169024"/>
      </c:scatterChart>
      <c:valAx>
        <c:axId val="243594368"/>
        <c:scaling>
          <c:orientation val="minMax"/>
          <c:max val="1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Regendauer Minuten</a:t>
                </a:r>
              </a:p>
            </c:rich>
          </c:tx>
          <c:layout>
            <c:manualLayout>
              <c:xMode val="edge"/>
              <c:yMode val="edge"/>
              <c:x val="0.39527224271312206"/>
              <c:y val="0.7603504188188549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crossAx val="249169024"/>
        <c:crosses val="autoZero"/>
        <c:crossBetween val="midCat"/>
        <c:majorUnit val="10"/>
        <c:minorUnit val="5"/>
      </c:valAx>
      <c:valAx>
        <c:axId val="2491690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Volumen m3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43594368"/>
        <c:crosses val="autoZero"/>
        <c:crossBetween val="midCat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de-DE"/>
        </a:p>
      </c:txPr>
    </c:legend>
    <c:plotVisOnly val="0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19050"/>
  </c:spPr>
  <c:printSettings>
    <c:headerFooter/>
    <c:pageMargins b="0.78740157499999996" l="0.7" r="0.7" t="0.78740157499999996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Drop" dropLines="18" dropStyle="combo" dx="22" fmlaLink="Berechnung_Retention!$B$8" fmlaRange="Berechnung_Retention!$I$279:$I$296" noThreeD="1" sel="2" val="0"/>
</file>

<file path=xl/ctrlProps/ctrlProp2.xml><?xml version="1.0" encoding="utf-8"?>
<formControlPr xmlns="http://schemas.microsoft.com/office/spreadsheetml/2009/9/main" objectType="Drop" dropLines="4" dropStyle="combo" dx="22" fmlaLink="Berechnung_Retention!$B$15" fmlaRange="Berechnung_Retention!$K$33:$K$36" noThreeD="1" sel="3" val="0"/>
</file>

<file path=xl/ctrlProps/ctrlProp3.xml><?xml version="1.0" encoding="utf-8"?>
<formControlPr xmlns="http://schemas.microsoft.com/office/spreadsheetml/2009/9/main" objectType="Drop" dropLines="18" dropStyle="combo" dx="22" fmlaLink="Berechnung_Versickerung!$B$8" fmlaRange="Berechnung_Versickerung!$I$277:$I$294" noThreeD="1" sel="2" val="0"/>
</file>

<file path=xl/ctrlProps/ctrlProp4.xml><?xml version="1.0" encoding="utf-8"?>
<formControlPr xmlns="http://schemas.microsoft.com/office/spreadsheetml/2009/9/main" objectType="Drop" dropLines="4" dropStyle="combo" dx="22" fmlaLink="Berechnung_Versickerung!$B$12" fmlaRange="Berechnung_Versickerung!$K$33:$K$36" noThreeD="1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jpeg"/><Relationship Id="rId6" Type="http://schemas.openxmlformats.org/officeDocument/2006/relationships/image" Target="../media/image14.png"/><Relationship Id="rId11" Type="http://schemas.openxmlformats.org/officeDocument/2006/relationships/image" Target="../media/image19.jpe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jpeg"/><Relationship Id="rId6" Type="http://schemas.openxmlformats.org/officeDocument/2006/relationships/image" Target="../media/image14.png"/><Relationship Id="rId11" Type="http://schemas.openxmlformats.org/officeDocument/2006/relationships/image" Target="../media/image19.jpeg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5</xdr:col>
          <xdr:colOff>0</xdr:colOff>
          <xdr:row>5</xdr:row>
          <xdr:rowOff>180975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91109</xdr:colOff>
          <xdr:row>0</xdr:row>
          <xdr:rowOff>99391</xdr:rowOff>
        </xdr:from>
        <xdr:to>
          <xdr:col>14</xdr:col>
          <xdr:colOff>496957</xdr:colOff>
          <xdr:row>6</xdr:row>
          <xdr:rowOff>31514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appen_Ret" spid="_x0000_s1714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7241" t="3991" r="6207" b="1994"/>
            <a:stretch>
              <a:fillRect/>
            </a:stretch>
          </xdr:blipFill>
          <xdr:spPr bwMode="auto">
            <a:xfrm>
              <a:off x="7007087" y="99391"/>
              <a:ext cx="919369" cy="97573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105104</xdr:colOff>
      <xdr:row>57</xdr:row>
      <xdr:rowOff>1713</xdr:rowOff>
    </xdr:from>
    <xdr:to>
      <xdr:col>15</xdr:col>
      <xdr:colOff>6569</xdr:colOff>
      <xdr:row>68</xdr:row>
      <xdr:rowOff>174194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49</xdr:row>
          <xdr:rowOff>0</xdr:rowOff>
        </xdr:from>
        <xdr:to>
          <xdr:col>4</xdr:col>
          <xdr:colOff>9525</xdr:colOff>
          <xdr:row>50</xdr:row>
          <xdr:rowOff>0</xdr:rowOff>
        </xdr:to>
        <xdr:sp macro="" textlink="">
          <xdr:nvSpPr>
            <xdr:cNvPr id="1112" name="Drop Down 5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5</xdr:row>
          <xdr:rowOff>0</xdr:rowOff>
        </xdr:from>
        <xdr:to>
          <xdr:col>5</xdr:col>
          <xdr:colOff>9525</xdr:colOff>
          <xdr:row>6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91109</xdr:colOff>
          <xdr:row>0</xdr:row>
          <xdr:rowOff>99392</xdr:rowOff>
        </xdr:from>
        <xdr:to>
          <xdr:col>14</xdr:col>
          <xdr:colOff>499188</xdr:colOff>
          <xdr:row>6</xdr:row>
          <xdr:rowOff>26670</xdr:rowOff>
        </xdr:to>
        <xdr:pic>
          <xdr:nvPicPr>
            <xdr:cNvPr id="4" name="Grafik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Wappen_VS" spid="_x0000_s5708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7241" t="3991" r="6207" b="1994"/>
            <a:stretch>
              <a:fillRect/>
            </a:stretch>
          </xdr:blipFill>
          <xdr:spPr bwMode="auto">
            <a:xfrm>
              <a:off x="6806234" y="99392"/>
              <a:ext cx="922429" cy="96550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105104</xdr:colOff>
      <xdr:row>55</xdr:row>
      <xdr:rowOff>1713</xdr:rowOff>
    </xdr:from>
    <xdr:to>
      <xdr:col>15</xdr:col>
      <xdr:colOff>6569</xdr:colOff>
      <xdr:row>68</xdr:row>
      <xdr:rowOff>174194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4</xdr:col>
          <xdr:colOff>9525</xdr:colOff>
          <xdr:row>50</xdr:row>
          <xdr:rowOff>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197643</xdr:rowOff>
    </xdr:from>
    <xdr:to>
      <xdr:col>8</xdr:col>
      <xdr:colOff>190500</xdr:colOff>
      <xdr:row>18</xdr:row>
      <xdr:rowOff>58550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5331"/>
          <a:ext cx="5726906" cy="2492188"/>
        </a:xfrm>
        <a:prstGeom prst="rect">
          <a:avLst/>
        </a:prstGeom>
      </xdr:spPr>
    </xdr:pic>
    <xdr:clientData/>
  </xdr:twoCellAnchor>
  <xdr:twoCellAnchor editAs="oneCell">
    <xdr:from>
      <xdr:col>0</xdr:col>
      <xdr:colOff>45245</xdr:colOff>
      <xdr:row>37</xdr:row>
      <xdr:rowOff>9525</xdr:rowOff>
    </xdr:from>
    <xdr:to>
      <xdr:col>7</xdr:col>
      <xdr:colOff>711863</xdr:colOff>
      <xdr:row>52</xdr:row>
      <xdr:rowOff>100650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45" y="6557963"/>
          <a:ext cx="5441024" cy="25021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</xdr:row>
      <xdr:rowOff>190500</xdr:rowOff>
    </xdr:from>
    <xdr:to>
      <xdr:col>8</xdr:col>
      <xdr:colOff>141601</xdr:colOff>
      <xdr:row>34</xdr:row>
      <xdr:rowOff>176850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3724275"/>
          <a:ext cx="5628001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53577</xdr:colOff>
      <xdr:row>4</xdr:row>
      <xdr:rowOff>11905</xdr:rowOff>
    </xdr:from>
    <xdr:to>
      <xdr:col>7</xdr:col>
      <xdr:colOff>718771</xdr:colOff>
      <xdr:row>17</xdr:row>
      <xdr:rowOff>7832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62"/>
        <a:stretch/>
      </xdr:blipFill>
      <xdr:spPr>
        <a:xfrm>
          <a:off x="53577" y="761999"/>
          <a:ext cx="5439600" cy="2264067"/>
        </a:xfrm>
        <a:prstGeom prst="rect">
          <a:avLst/>
        </a:prstGeom>
      </xdr:spPr>
    </xdr:pic>
    <xdr:clientData/>
  </xdr:twoCellAnchor>
  <xdr:twoCellAnchor editAs="oneCell">
    <xdr:from>
      <xdr:col>0</xdr:col>
      <xdr:colOff>107156</xdr:colOff>
      <xdr:row>20</xdr:row>
      <xdr:rowOff>29767</xdr:rowOff>
    </xdr:from>
    <xdr:to>
      <xdr:col>8</xdr:col>
      <xdr:colOff>10350</xdr:colOff>
      <xdr:row>32</xdr:row>
      <xdr:rowOff>122590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" y="3571876"/>
          <a:ext cx="5439600" cy="2218089"/>
        </a:xfrm>
        <a:prstGeom prst="rect">
          <a:avLst/>
        </a:prstGeom>
      </xdr:spPr>
    </xdr:pic>
    <xdr:clientData/>
  </xdr:twoCellAnchor>
  <xdr:twoCellAnchor editAs="oneCell">
    <xdr:from>
      <xdr:col>0</xdr:col>
      <xdr:colOff>77391</xdr:colOff>
      <xdr:row>36</xdr:row>
      <xdr:rowOff>11906</xdr:rowOff>
    </xdr:from>
    <xdr:to>
      <xdr:col>7</xdr:col>
      <xdr:colOff>742585</xdr:colOff>
      <xdr:row>50</xdr:row>
      <xdr:rowOff>21459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391" y="6399609"/>
          <a:ext cx="5439600" cy="22598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277</xdr:row>
      <xdr:rowOff>66675</xdr:rowOff>
    </xdr:from>
    <xdr:to>
      <xdr:col>9</xdr:col>
      <xdr:colOff>1215434</xdr:colOff>
      <xdr:row>277</xdr:row>
      <xdr:rowOff>571500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45586650"/>
          <a:ext cx="1148759" cy="50482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284</xdr:row>
      <xdr:rowOff>123826</xdr:rowOff>
    </xdr:from>
    <xdr:to>
      <xdr:col>9</xdr:col>
      <xdr:colOff>1076324</xdr:colOff>
      <xdr:row>284</xdr:row>
      <xdr:rowOff>561976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52711351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28575</xdr:colOff>
      <xdr:row>284</xdr:row>
      <xdr:rowOff>57150</xdr:rowOff>
    </xdr:from>
    <xdr:ext cx="767591" cy="900000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5300662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283</xdr:row>
      <xdr:rowOff>0</xdr:rowOff>
    </xdr:from>
    <xdr:to>
      <xdr:col>11</xdr:col>
      <xdr:colOff>304800</xdr:colOff>
      <xdr:row>283</xdr:row>
      <xdr:rowOff>304800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325225" y="5193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65250</xdr:colOff>
      <xdr:row>283</xdr:row>
      <xdr:rowOff>161925</xdr:rowOff>
    </xdr:from>
    <xdr:to>
      <xdr:col>9</xdr:col>
      <xdr:colOff>1188935</xdr:colOff>
      <xdr:row>283</xdr:row>
      <xdr:rowOff>533400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8713" t="11913" r="33767" b="79250"/>
        <a:stretch/>
      </xdr:blipFill>
      <xdr:spPr bwMode="auto">
        <a:xfrm>
          <a:off x="9361650" y="51739800"/>
          <a:ext cx="1123685" cy="371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283</xdr:row>
      <xdr:rowOff>0</xdr:rowOff>
    </xdr:from>
    <xdr:ext cx="767591" cy="900000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193982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114300</xdr:colOff>
      <xdr:row>282</xdr:row>
      <xdr:rowOff>152400</xdr:rowOff>
    </xdr:from>
    <xdr:to>
      <xdr:col>9</xdr:col>
      <xdr:colOff>1114425</xdr:colOff>
      <xdr:row>282</xdr:row>
      <xdr:rowOff>483851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1462" t="10919" r="43100" b="82676"/>
        <a:stretch/>
      </xdr:blipFill>
      <xdr:spPr bwMode="auto">
        <a:xfrm>
          <a:off x="9410700" y="50720625"/>
          <a:ext cx="1000125" cy="3314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161925</xdr:colOff>
      <xdr:row>281</xdr:row>
      <xdr:rowOff>161925</xdr:rowOff>
    </xdr:from>
    <xdr:to>
      <xdr:col>9</xdr:col>
      <xdr:colOff>1148584</xdr:colOff>
      <xdr:row>281</xdr:row>
      <xdr:rowOff>488932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0932" t="10307" r="42395" b="81829"/>
        <a:stretch/>
      </xdr:blipFill>
      <xdr:spPr bwMode="auto">
        <a:xfrm>
          <a:off x="9458325" y="49720500"/>
          <a:ext cx="986659" cy="3270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282</xdr:row>
      <xdr:rowOff>0</xdr:rowOff>
    </xdr:from>
    <xdr:ext cx="767591" cy="9000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093017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281</xdr:row>
      <xdr:rowOff>0</xdr:rowOff>
    </xdr:from>
    <xdr:ext cx="767591" cy="900000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992052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280</xdr:row>
      <xdr:rowOff>0</xdr:rowOff>
    </xdr:from>
    <xdr:ext cx="732203" cy="900000"/>
    <xdr:pic>
      <xdr:nvPicPr>
        <xdr:cNvPr id="29" name="Grafik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8910875"/>
          <a:ext cx="732203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209551</xdr:colOff>
      <xdr:row>280</xdr:row>
      <xdr:rowOff>114300</xdr:rowOff>
    </xdr:from>
    <xdr:to>
      <xdr:col>9</xdr:col>
      <xdr:colOff>1123951</xdr:colOff>
      <xdr:row>280</xdr:row>
      <xdr:rowOff>607044</xdr:rowOff>
    </xdr:to>
    <xdr:pic>
      <xdr:nvPicPr>
        <xdr:cNvPr id="30" name="Grafik 29" descr="Gemeinde Horn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1" y="49025175"/>
          <a:ext cx="914400" cy="4927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279</xdr:row>
      <xdr:rowOff>0</xdr:rowOff>
    </xdr:from>
    <xdr:ext cx="711462" cy="9000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7901225"/>
          <a:ext cx="711462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209550</xdr:colOff>
      <xdr:row>279</xdr:row>
      <xdr:rowOff>133350</xdr:rowOff>
    </xdr:from>
    <xdr:to>
      <xdr:col>9</xdr:col>
      <xdr:colOff>1104900</xdr:colOff>
      <xdr:row>279</xdr:row>
      <xdr:rowOff>530070</xdr:rowOff>
    </xdr:to>
    <xdr:pic>
      <xdr:nvPicPr>
        <xdr:cNvPr id="32" name="Grafik 31" descr="Egnach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034575"/>
          <a:ext cx="895350" cy="3967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277</xdr:row>
      <xdr:rowOff>0</xdr:rowOff>
    </xdr:from>
    <xdr:ext cx="820313" cy="900000"/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5881925"/>
          <a:ext cx="820313" cy="900000"/>
        </a:xfrm>
        <a:prstGeom prst="rect">
          <a:avLst/>
        </a:prstGeom>
      </xdr:spPr>
    </xdr:pic>
    <xdr:clientData/>
  </xdr:oneCellAnchor>
  <xdr:oneCellAnchor>
    <xdr:from>
      <xdr:col>9</xdr:col>
      <xdr:colOff>323850</xdr:colOff>
      <xdr:row>278</xdr:row>
      <xdr:rowOff>47625</xdr:rowOff>
    </xdr:from>
    <xdr:ext cx="767591" cy="900000"/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46939200"/>
          <a:ext cx="767591" cy="90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279</xdr:row>
      <xdr:rowOff>66675</xdr:rowOff>
    </xdr:from>
    <xdr:to>
      <xdr:col>9</xdr:col>
      <xdr:colOff>1215434</xdr:colOff>
      <xdr:row>279</xdr:row>
      <xdr:rowOff>571500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5" y="45586650"/>
          <a:ext cx="1148759" cy="504825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286</xdr:row>
      <xdr:rowOff>123826</xdr:rowOff>
    </xdr:from>
    <xdr:to>
      <xdr:col>9</xdr:col>
      <xdr:colOff>1076324</xdr:colOff>
      <xdr:row>286</xdr:row>
      <xdr:rowOff>561976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52711351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28575</xdr:colOff>
      <xdr:row>286</xdr:row>
      <xdr:rowOff>57150</xdr:rowOff>
    </xdr:from>
    <xdr:ext cx="767591" cy="900000"/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5264467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285</xdr:row>
      <xdr:rowOff>0</xdr:rowOff>
    </xdr:from>
    <xdr:to>
      <xdr:col>11</xdr:col>
      <xdr:colOff>304800</xdr:colOff>
      <xdr:row>285</xdr:row>
      <xdr:rowOff>304800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325225" y="5157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65250</xdr:colOff>
      <xdr:row>285</xdr:row>
      <xdr:rowOff>161925</xdr:rowOff>
    </xdr:from>
    <xdr:to>
      <xdr:col>9</xdr:col>
      <xdr:colOff>1188935</xdr:colOff>
      <xdr:row>285</xdr:row>
      <xdr:rowOff>533400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8713" t="11913" r="33767" b="79250"/>
        <a:stretch/>
      </xdr:blipFill>
      <xdr:spPr bwMode="auto">
        <a:xfrm>
          <a:off x="9361650" y="51739800"/>
          <a:ext cx="1123685" cy="371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285</xdr:row>
      <xdr:rowOff>0</xdr:rowOff>
    </xdr:from>
    <xdr:ext cx="767591" cy="900000"/>
    <xdr:pic>
      <xdr:nvPicPr>
        <xdr:cNvPr id="17" name="Grafik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1577875"/>
          <a:ext cx="767591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114300</xdr:colOff>
      <xdr:row>284</xdr:row>
      <xdr:rowOff>152400</xdr:rowOff>
    </xdr:from>
    <xdr:to>
      <xdr:col>9</xdr:col>
      <xdr:colOff>1177050</xdr:colOff>
      <xdr:row>284</xdr:row>
      <xdr:rowOff>504605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1462" t="10919" r="43100" b="82676"/>
        <a:stretch/>
      </xdr:blipFill>
      <xdr:spPr bwMode="auto">
        <a:xfrm>
          <a:off x="9410700" y="50720625"/>
          <a:ext cx="1062750" cy="3522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161925</xdr:colOff>
      <xdr:row>283</xdr:row>
      <xdr:rowOff>161925</xdr:rowOff>
    </xdr:from>
    <xdr:to>
      <xdr:col>9</xdr:col>
      <xdr:colOff>1148584</xdr:colOff>
      <xdr:row>283</xdr:row>
      <xdr:rowOff>488932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0932" t="10307" r="42395" b="81829"/>
        <a:stretch/>
      </xdr:blipFill>
      <xdr:spPr bwMode="auto">
        <a:xfrm>
          <a:off x="9458325" y="49720500"/>
          <a:ext cx="986659" cy="3270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11</xdr:col>
      <xdr:colOff>0</xdr:colOff>
      <xdr:row>284</xdr:row>
      <xdr:rowOff>0</xdr:rowOff>
    </xdr:from>
    <xdr:ext cx="767591" cy="900000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056822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283</xdr:row>
      <xdr:rowOff>0</xdr:rowOff>
    </xdr:from>
    <xdr:ext cx="767591" cy="900000"/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9558575"/>
          <a:ext cx="767591" cy="90000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282</xdr:row>
      <xdr:rowOff>0</xdr:rowOff>
    </xdr:from>
    <xdr:ext cx="732203" cy="900000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8548925"/>
          <a:ext cx="732203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209551</xdr:colOff>
      <xdr:row>282</xdr:row>
      <xdr:rowOff>114300</xdr:rowOff>
    </xdr:from>
    <xdr:to>
      <xdr:col>9</xdr:col>
      <xdr:colOff>1123951</xdr:colOff>
      <xdr:row>282</xdr:row>
      <xdr:rowOff>607044</xdr:rowOff>
    </xdr:to>
    <xdr:pic>
      <xdr:nvPicPr>
        <xdr:cNvPr id="29" name="Grafik 28" descr="Gemeinde Horn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1" y="48663225"/>
          <a:ext cx="914400" cy="4927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281</xdr:row>
      <xdr:rowOff>0</xdr:rowOff>
    </xdr:from>
    <xdr:ext cx="711462" cy="900000"/>
    <xdr:pic>
      <xdr:nvPicPr>
        <xdr:cNvPr id="31" name="Grafik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7539275"/>
          <a:ext cx="711462" cy="900000"/>
        </a:xfrm>
        <a:prstGeom prst="rect">
          <a:avLst/>
        </a:prstGeom>
      </xdr:spPr>
    </xdr:pic>
    <xdr:clientData/>
  </xdr:oneCellAnchor>
  <xdr:twoCellAnchor editAs="oneCell">
    <xdr:from>
      <xdr:col>9</xdr:col>
      <xdr:colOff>209550</xdr:colOff>
      <xdr:row>281</xdr:row>
      <xdr:rowOff>133350</xdr:rowOff>
    </xdr:from>
    <xdr:to>
      <xdr:col>9</xdr:col>
      <xdr:colOff>1104900</xdr:colOff>
      <xdr:row>281</xdr:row>
      <xdr:rowOff>530070</xdr:rowOff>
    </xdr:to>
    <xdr:pic>
      <xdr:nvPicPr>
        <xdr:cNvPr id="32" name="Grafik 31" descr="Egnach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7672625"/>
          <a:ext cx="895350" cy="3967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11</xdr:col>
      <xdr:colOff>0</xdr:colOff>
      <xdr:row>279</xdr:row>
      <xdr:rowOff>0</xdr:rowOff>
    </xdr:from>
    <xdr:ext cx="820313" cy="900000"/>
    <xdr:pic>
      <xdr:nvPicPr>
        <xdr:cNvPr id="33" name="Grafik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45519975"/>
          <a:ext cx="820313" cy="900000"/>
        </a:xfrm>
        <a:prstGeom prst="rect">
          <a:avLst/>
        </a:prstGeom>
      </xdr:spPr>
    </xdr:pic>
    <xdr:clientData/>
  </xdr:oneCellAnchor>
  <xdr:oneCellAnchor>
    <xdr:from>
      <xdr:col>9</xdr:col>
      <xdr:colOff>323850</xdr:colOff>
      <xdr:row>280</xdr:row>
      <xdr:rowOff>47625</xdr:rowOff>
    </xdr:from>
    <xdr:ext cx="767591" cy="900000"/>
    <xdr:pic>
      <xdr:nvPicPr>
        <xdr:cNvPr id="34" name="Grafik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0" y="46577250"/>
          <a:ext cx="767591" cy="90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7943-0D74-4999-A6E4-FD96E27EACF0}">
  <dimension ref="A2:O39"/>
  <sheetViews>
    <sheetView workbookViewId="0">
      <selection activeCell="G37" sqref="G37"/>
    </sheetView>
  </sheetViews>
  <sheetFormatPr baseColWidth="10" defaultRowHeight="12.75"/>
  <cols>
    <col min="1" max="1" width="27.5703125" customWidth="1"/>
    <col min="2" max="2" width="2.28515625" customWidth="1"/>
    <col min="6" max="6" width="27.7109375" customWidth="1"/>
  </cols>
  <sheetData>
    <row r="2" spans="1:15" ht="18">
      <c r="A2" s="166" t="s">
        <v>238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ht="15">
      <c r="A4" s="168" t="s">
        <v>240</v>
      </c>
      <c r="B4" s="170" t="s">
        <v>242</v>
      </c>
      <c r="C4" s="171" t="s">
        <v>247</v>
      </c>
      <c r="D4" s="171"/>
      <c r="E4" s="171"/>
      <c r="F4" s="171"/>
      <c r="G4" s="171"/>
      <c r="H4" s="167"/>
      <c r="I4" s="167"/>
      <c r="J4" s="167"/>
      <c r="K4" s="167"/>
      <c r="L4" s="167"/>
      <c r="M4" s="167"/>
      <c r="N4" s="167"/>
      <c r="O4" s="167"/>
    </row>
    <row r="5" spans="1:15" ht="15">
      <c r="A5" s="168"/>
      <c r="B5" s="170"/>
      <c r="C5" s="171" t="s">
        <v>248</v>
      </c>
      <c r="D5" s="171"/>
      <c r="E5" s="171"/>
      <c r="F5" s="171"/>
      <c r="G5" s="171"/>
      <c r="H5" s="167"/>
      <c r="I5" s="167"/>
      <c r="J5" s="167"/>
      <c r="K5" s="167"/>
      <c r="L5" s="167"/>
      <c r="M5" s="167"/>
      <c r="N5" s="167"/>
      <c r="O5" s="167"/>
    </row>
    <row r="6" spans="1:15" ht="15">
      <c r="A6" s="169"/>
      <c r="B6" s="170" t="s">
        <v>242</v>
      </c>
      <c r="C6" s="171" t="s">
        <v>243</v>
      </c>
      <c r="D6" s="171"/>
      <c r="E6" s="171"/>
      <c r="F6" s="171"/>
      <c r="G6" s="171"/>
      <c r="H6" s="167"/>
      <c r="I6" s="167"/>
      <c r="J6" s="167"/>
      <c r="K6" s="167"/>
      <c r="L6" s="167"/>
      <c r="M6" s="167"/>
      <c r="N6" s="167"/>
      <c r="O6" s="167"/>
    </row>
    <row r="7" spans="1:15" ht="15.75">
      <c r="A7" s="169"/>
      <c r="B7" s="170" t="s">
        <v>242</v>
      </c>
      <c r="C7" s="171" t="s">
        <v>245</v>
      </c>
      <c r="D7" s="171"/>
      <c r="E7" s="171"/>
      <c r="F7" s="171"/>
      <c r="G7" s="171"/>
      <c r="H7" s="167"/>
      <c r="I7" s="167"/>
      <c r="J7" s="167"/>
      <c r="K7" s="167"/>
      <c r="L7" s="167"/>
      <c r="M7" s="167"/>
      <c r="N7" s="167"/>
      <c r="O7" s="167"/>
    </row>
    <row r="8" spans="1:15" ht="15">
      <c r="A8" s="169"/>
      <c r="B8" s="171"/>
      <c r="C8" s="171" t="s">
        <v>244</v>
      </c>
      <c r="D8" s="171"/>
      <c r="E8" s="171"/>
      <c r="F8" s="171"/>
      <c r="G8" s="171"/>
      <c r="H8" s="167"/>
      <c r="I8" s="167"/>
      <c r="J8" s="167"/>
      <c r="K8" s="167"/>
      <c r="L8" s="167"/>
      <c r="M8" s="167"/>
      <c r="N8" s="167"/>
      <c r="O8" s="167"/>
    </row>
    <row r="9" spans="1:15" ht="15">
      <c r="A9" s="169"/>
      <c r="B9" s="171"/>
      <c r="C9" s="171"/>
      <c r="D9" s="171"/>
      <c r="E9" s="171"/>
      <c r="F9" s="171"/>
      <c r="G9" s="171"/>
      <c r="H9" s="167"/>
      <c r="I9" s="167"/>
      <c r="J9" s="167"/>
      <c r="K9" s="167"/>
      <c r="L9" s="167"/>
      <c r="M9" s="167"/>
      <c r="N9" s="167"/>
      <c r="O9" s="167"/>
    </row>
    <row r="10" spans="1:15" ht="15">
      <c r="A10" s="168" t="s">
        <v>239</v>
      </c>
      <c r="B10" s="170" t="s">
        <v>242</v>
      </c>
      <c r="C10" s="171" t="s">
        <v>246</v>
      </c>
      <c r="D10" s="171"/>
      <c r="E10" s="171"/>
      <c r="F10" s="171"/>
      <c r="G10" s="171"/>
      <c r="H10" s="167"/>
      <c r="I10" s="167"/>
      <c r="J10" s="167"/>
      <c r="K10" s="167"/>
      <c r="L10" s="167"/>
      <c r="M10" s="167"/>
      <c r="N10" s="167"/>
      <c r="O10" s="167"/>
    </row>
    <row r="11" spans="1:15" ht="15">
      <c r="A11" s="169"/>
      <c r="B11" s="171"/>
      <c r="C11" s="171"/>
      <c r="D11" s="171"/>
      <c r="E11" s="171"/>
      <c r="F11" s="171"/>
      <c r="G11" s="171"/>
      <c r="H11" s="167"/>
      <c r="I11" s="167"/>
      <c r="J11" s="167"/>
      <c r="K11" s="167"/>
      <c r="L11" s="167"/>
      <c r="M11" s="167"/>
      <c r="N11" s="167"/>
      <c r="O11" s="167"/>
    </row>
    <row r="12" spans="1:15" ht="15">
      <c r="A12" s="168" t="s">
        <v>241</v>
      </c>
      <c r="B12" s="170" t="s">
        <v>242</v>
      </c>
      <c r="C12" s="171" t="s">
        <v>254</v>
      </c>
      <c r="D12" s="171"/>
      <c r="E12" s="171"/>
      <c r="F12" s="171"/>
      <c r="G12" s="171"/>
      <c r="H12" s="167"/>
      <c r="I12" s="167"/>
      <c r="J12" s="167"/>
      <c r="K12" s="167"/>
      <c r="L12" s="167"/>
      <c r="M12" s="167"/>
      <c r="N12" s="167"/>
      <c r="O12" s="167"/>
    </row>
    <row r="13" spans="1:15" ht="15">
      <c r="A13" s="168"/>
      <c r="B13" s="170"/>
      <c r="C13" s="171" t="s">
        <v>255</v>
      </c>
      <c r="D13" s="171"/>
      <c r="E13" s="171"/>
      <c r="F13" s="171"/>
      <c r="G13" s="171"/>
      <c r="H13" s="172"/>
      <c r="I13" s="167"/>
      <c r="J13" s="167"/>
      <c r="K13" s="167"/>
      <c r="L13" s="167"/>
      <c r="M13" s="167"/>
      <c r="N13" s="167"/>
      <c r="O13" s="167"/>
    </row>
    <row r="14" spans="1:15" ht="15">
      <c r="A14" s="168"/>
      <c r="B14" s="170"/>
      <c r="C14" s="171" t="s">
        <v>256</v>
      </c>
      <c r="D14" s="171"/>
      <c r="E14" s="171"/>
      <c r="F14" s="171"/>
      <c r="G14" s="171"/>
      <c r="H14" s="167"/>
      <c r="I14" s="167"/>
      <c r="J14" s="167"/>
      <c r="K14" s="167"/>
      <c r="L14" s="167"/>
      <c r="M14" s="167"/>
      <c r="N14" s="167"/>
      <c r="O14" s="167"/>
    </row>
    <row r="15" spans="1:15" ht="15">
      <c r="A15" s="168"/>
      <c r="B15" s="170"/>
      <c r="C15" s="171" t="s">
        <v>257</v>
      </c>
      <c r="D15" s="171"/>
      <c r="E15" s="171"/>
      <c r="F15" s="171"/>
      <c r="G15" s="171"/>
      <c r="H15" s="167"/>
      <c r="I15" s="167"/>
      <c r="J15" s="167"/>
      <c r="K15" s="167"/>
      <c r="L15" s="167"/>
      <c r="M15" s="167"/>
      <c r="N15" s="167"/>
      <c r="O15" s="167"/>
    </row>
    <row r="16" spans="1:15" ht="15">
      <c r="A16" s="168"/>
      <c r="B16" s="170"/>
      <c r="C16" s="171" t="s">
        <v>258</v>
      </c>
      <c r="D16" s="171"/>
      <c r="E16" s="171"/>
      <c r="F16" s="171"/>
      <c r="G16" s="171"/>
      <c r="H16" s="167"/>
      <c r="I16" s="167"/>
      <c r="J16" s="167"/>
      <c r="K16" s="167"/>
      <c r="L16" s="167"/>
      <c r="M16" s="167"/>
      <c r="N16" s="167"/>
      <c r="O16" s="167"/>
    </row>
    <row r="17" spans="1:15" ht="15">
      <c r="A17" s="168"/>
      <c r="B17" s="170"/>
      <c r="C17" s="171" t="s">
        <v>259</v>
      </c>
      <c r="D17" s="171"/>
      <c r="E17" s="171"/>
      <c r="F17" s="171"/>
      <c r="G17" s="171"/>
      <c r="H17" s="167"/>
      <c r="I17" s="167"/>
      <c r="J17" s="167"/>
      <c r="K17" s="167"/>
      <c r="L17" s="167"/>
      <c r="M17" s="167"/>
      <c r="N17" s="167"/>
      <c r="O17" s="167"/>
    </row>
    <row r="18" spans="1:15" ht="15">
      <c r="A18" s="168"/>
      <c r="B18" s="170"/>
      <c r="C18" s="171" t="s">
        <v>260</v>
      </c>
      <c r="D18" s="171"/>
      <c r="E18" s="171"/>
      <c r="F18" s="171"/>
      <c r="G18" s="171"/>
      <c r="H18" s="167"/>
      <c r="I18" s="167"/>
      <c r="J18" s="167"/>
      <c r="K18" s="167"/>
      <c r="L18" s="167"/>
      <c r="M18" s="167"/>
      <c r="N18" s="167"/>
      <c r="O18" s="167"/>
    </row>
    <row r="19" spans="1:15" ht="15">
      <c r="A19" s="169"/>
      <c r="B19" s="170" t="s">
        <v>242</v>
      </c>
      <c r="C19" s="171" t="s">
        <v>249</v>
      </c>
      <c r="D19" s="171"/>
      <c r="E19" s="171"/>
      <c r="F19" s="171"/>
      <c r="G19" s="171"/>
      <c r="H19" s="167"/>
      <c r="I19" s="167"/>
      <c r="J19" s="167"/>
      <c r="K19" s="167"/>
      <c r="L19" s="167"/>
      <c r="M19" s="167"/>
      <c r="N19" s="167"/>
      <c r="O19" s="167"/>
    </row>
    <row r="20" spans="1:15" ht="15">
      <c r="A20" s="169"/>
      <c r="B20" s="171"/>
      <c r="C20" s="171" t="s">
        <v>250</v>
      </c>
      <c r="D20" s="171"/>
      <c r="E20" s="171"/>
      <c r="F20" s="171"/>
      <c r="G20" s="171"/>
      <c r="H20" s="167"/>
      <c r="I20" s="167"/>
      <c r="J20" s="167"/>
      <c r="K20" s="167"/>
      <c r="L20" s="167"/>
      <c r="M20" s="167"/>
      <c r="N20" s="167"/>
      <c r="O20" s="167"/>
    </row>
    <row r="21" spans="1:15" ht="15">
      <c r="A21" s="169"/>
      <c r="B21" s="171"/>
      <c r="C21" s="171" t="s">
        <v>251</v>
      </c>
      <c r="D21" s="171"/>
      <c r="E21" s="171"/>
      <c r="F21" s="171"/>
      <c r="G21" s="171"/>
      <c r="H21" s="167"/>
      <c r="I21" s="167"/>
      <c r="J21" s="167"/>
      <c r="K21" s="167"/>
      <c r="L21" s="167"/>
      <c r="M21" s="167"/>
      <c r="N21" s="167"/>
      <c r="O21" s="167"/>
    </row>
    <row r="22" spans="1:15" ht="15">
      <c r="A22" s="169"/>
      <c r="B22" s="167"/>
      <c r="C22" s="171" t="s">
        <v>252</v>
      </c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</row>
    <row r="23" spans="1:15" ht="15">
      <c r="A23" s="169"/>
      <c r="B23" s="167"/>
      <c r="C23" s="171" t="s">
        <v>253</v>
      </c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</row>
    <row r="24" spans="1:15">
      <c r="A24" s="169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</row>
    <row r="25" spans="1:15">
      <c r="A25" s="169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</row>
    <row r="26" spans="1:15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</row>
    <row r="27" spans="1:15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</row>
    <row r="28" spans="1:15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</row>
    <row r="29" spans="1:15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</row>
    <row r="30" spans="1:15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</row>
    <row r="31" spans="1:15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</row>
    <row r="32" spans="1:15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</row>
    <row r="33" spans="1:1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</row>
    <row r="34" spans="1:15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</row>
    <row r="35" spans="1:15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1:15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</row>
    <row r="37" spans="1:15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  <row r="38" spans="1:15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</row>
    <row r="39" spans="1:15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</row>
  </sheetData>
  <sheetProtection algorithmName="SHA-512" hashValue="PDTT8l7x3kuZ5uwW1U4nUugdBYPv17nQHqOfH6qogxZlJ85+RW4Rx/EzkU8cFGuFPWmOHJeFnf6pndE0XJH8SA==" saltValue="awk0NX+WCkcvyJKqYQd0xQ==" spinCount="100000" sheet="1" objects="1" scenarios="1"/>
  <pageMargins left="0.70866141732283472" right="0.47244094488188981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72"/>
  <sheetViews>
    <sheetView showGridLines="0" tabSelected="1" zoomScaleNormal="100" workbookViewId="0">
      <selection activeCell="E64" sqref="E64"/>
    </sheetView>
  </sheetViews>
  <sheetFormatPr baseColWidth="10" defaultColWidth="11.42578125" defaultRowHeight="12.75"/>
  <cols>
    <col min="1" max="15" width="7.7109375" style="5" customWidth="1"/>
    <col min="16" max="16384" width="11.42578125" style="5"/>
  </cols>
  <sheetData>
    <row r="1" spans="1:15" ht="14.2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/>
      <c r="O1"/>
    </row>
    <row r="2" spans="1:15" ht="20.25">
      <c r="A2" s="191" t="str">
        <f>CONCATENATE("Dimensionierung von Retentionsanlagen ",Berechnung_Retention!A2)</f>
        <v>Dimensionierung von Retentionsanlagen V 3.2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/>
      <c r="O2"/>
    </row>
    <row r="3" spans="1:15" ht="14.25" customHeight="1">
      <c r="A3" s="147"/>
      <c r="B3" s="148"/>
      <c r="C3" s="148"/>
      <c r="D3" s="148"/>
      <c r="E3" s="148"/>
      <c r="F3"/>
      <c r="G3"/>
      <c r="H3"/>
      <c r="I3"/>
      <c r="J3"/>
      <c r="K3"/>
      <c r="L3"/>
      <c r="M3"/>
      <c r="N3"/>
      <c r="O3"/>
    </row>
    <row r="4" spans="1:15" ht="5.0999999999999996" customHeight="1">
      <c r="A4" s="149"/>
      <c r="B4" s="150"/>
      <c r="C4" s="150"/>
      <c r="D4" s="150"/>
      <c r="E4" s="150"/>
      <c r="F4" s="151"/>
      <c r="G4" s="151"/>
      <c r="H4" s="151"/>
      <c r="I4" s="151"/>
      <c r="J4" s="151"/>
      <c r="K4" s="151"/>
      <c r="L4" s="152"/>
      <c r="M4"/>
      <c r="N4"/>
      <c r="O4"/>
    </row>
    <row r="5" spans="1:15" ht="14.25" customHeight="1">
      <c r="A5" s="196" t="s">
        <v>131</v>
      </c>
      <c r="B5" s="197"/>
      <c r="C5" s="148"/>
      <c r="D5" s="148"/>
      <c r="E5" s="148"/>
      <c r="F5"/>
      <c r="G5"/>
      <c r="H5"/>
      <c r="I5"/>
      <c r="J5"/>
      <c r="K5"/>
      <c r="L5" s="153"/>
      <c r="M5"/>
      <c r="N5"/>
      <c r="O5"/>
    </row>
    <row r="6" spans="1:15" ht="14.25" customHeight="1">
      <c r="A6" s="192" t="s">
        <v>22</v>
      </c>
      <c r="B6" s="193"/>
      <c r="C6" s="103" t="str">
        <f ca="1">OFFSET(Berechnung_Retention!I8,Berechnung_Retention!B8,0)</f>
        <v>Arbon</v>
      </c>
      <c r="D6" s="103"/>
      <c r="E6" s="103"/>
      <c r="F6"/>
      <c r="G6" s="91" t="s">
        <v>0</v>
      </c>
      <c r="H6" s="91"/>
      <c r="I6" s="195"/>
      <c r="J6" s="195"/>
      <c r="K6" s="195"/>
      <c r="L6" s="198"/>
      <c r="M6"/>
      <c r="N6"/>
      <c r="O6"/>
    </row>
    <row r="7" spans="1:15" s="6" customFormat="1" ht="14.25" customHeight="1">
      <c r="A7" s="192" t="s">
        <v>139</v>
      </c>
      <c r="B7" s="193"/>
      <c r="C7" s="195"/>
      <c r="D7" s="195"/>
      <c r="E7" s="195"/>
      <c r="F7"/>
      <c r="G7" s="91" t="s">
        <v>4</v>
      </c>
      <c r="H7" s="91"/>
      <c r="I7" s="195"/>
      <c r="J7" s="195"/>
      <c r="K7" s="195"/>
      <c r="L7" s="198"/>
      <c r="M7"/>
      <c r="N7" s="146"/>
      <c r="O7" s="146"/>
    </row>
    <row r="8" spans="1:15" s="7" customFormat="1" ht="14.25" customHeight="1">
      <c r="A8" s="192" t="s">
        <v>140</v>
      </c>
      <c r="B8" s="193"/>
      <c r="C8" s="195"/>
      <c r="D8" s="195"/>
      <c r="E8" s="195"/>
      <c r="F8"/>
      <c r="G8" s="91" t="s">
        <v>5</v>
      </c>
      <c r="H8" s="91"/>
      <c r="I8" s="195"/>
      <c r="J8" s="195"/>
      <c r="K8" s="195"/>
      <c r="L8" s="198"/>
      <c r="M8"/>
      <c r="N8" s="115"/>
      <c r="O8" s="115"/>
    </row>
    <row r="9" spans="1:15" s="8" customFormat="1" ht="14.25" customHeight="1">
      <c r="A9" s="192" t="s">
        <v>130</v>
      </c>
      <c r="B9" s="193"/>
      <c r="C9" s="194"/>
      <c r="D9" s="195"/>
      <c r="E9" s="195"/>
      <c r="F9"/>
      <c r="G9" s="91" t="s">
        <v>129</v>
      </c>
      <c r="H9" s="91"/>
      <c r="I9" s="195"/>
      <c r="J9" s="195"/>
      <c r="K9" s="195"/>
      <c r="L9" s="198"/>
      <c r="M9"/>
      <c r="N9" s="117"/>
      <c r="O9" s="117"/>
    </row>
    <row r="10" spans="1:15" s="7" customFormat="1" ht="5.0999999999999996" customHeight="1">
      <c r="A10" s="119"/>
      <c r="B10" s="120"/>
      <c r="C10" s="121"/>
      <c r="D10" s="121"/>
      <c r="E10" s="121"/>
      <c r="F10" s="120"/>
      <c r="G10" s="120"/>
      <c r="H10" s="120"/>
      <c r="I10" s="120"/>
      <c r="J10" s="120"/>
      <c r="K10" s="120"/>
      <c r="L10" s="101"/>
      <c r="M10" s="115"/>
      <c r="N10" s="115"/>
      <c r="O10" s="115"/>
    </row>
    <row r="11" spans="1:15" s="7" customFormat="1" ht="9.9499999999999993" customHeight="1">
      <c r="A11" s="115"/>
      <c r="B11" s="115"/>
      <c r="C11" s="122"/>
      <c r="D11" s="122"/>
      <c r="E11" s="122"/>
      <c r="F11" s="115"/>
      <c r="G11" s="115"/>
      <c r="H11" s="115"/>
      <c r="I11" s="115"/>
      <c r="J11" s="115"/>
      <c r="K11" s="115"/>
      <c r="L11" s="115"/>
      <c r="M11"/>
      <c r="N11"/>
      <c r="O11"/>
    </row>
    <row r="12" spans="1:15" s="7" customFormat="1" ht="9.9499999999999993" customHeight="1">
      <c r="A12" s="123"/>
      <c r="B12" s="124"/>
      <c r="C12" s="125"/>
      <c r="D12" s="125"/>
      <c r="E12" s="125"/>
      <c r="F12" s="124"/>
      <c r="G12" s="124"/>
      <c r="H12" s="124"/>
      <c r="I12" s="124"/>
      <c r="J12" s="124"/>
      <c r="K12" s="124"/>
      <c r="L12" s="124"/>
      <c r="M12" s="124"/>
      <c r="N12" s="124"/>
      <c r="O12" s="126"/>
    </row>
    <row r="13" spans="1:15" s="7" customFormat="1" ht="15.75">
      <c r="A13" s="127" t="s">
        <v>138</v>
      </c>
      <c r="B13" s="115"/>
      <c r="C13" s="115"/>
      <c r="D13" s="115"/>
      <c r="E13" s="115"/>
      <c r="F13" s="115"/>
      <c r="G13" s="115"/>
      <c r="H13" s="115"/>
      <c r="I13" s="115"/>
      <c r="J13" s="115"/>
      <c r="K13" s="209" t="s">
        <v>162</v>
      </c>
      <c r="L13" s="209"/>
      <c r="M13" s="145" t="s">
        <v>160</v>
      </c>
      <c r="N13" s="209" t="s">
        <v>159</v>
      </c>
      <c r="O13" s="210"/>
    </row>
    <row r="14" spans="1:15" s="7" customFormat="1" ht="6" customHeight="1">
      <c r="A14" s="113"/>
      <c r="B14" s="114"/>
      <c r="C14" s="114"/>
      <c r="D14" s="115"/>
      <c r="E14" s="115"/>
      <c r="F14" s="115"/>
      <c r="G14" s="115"/>
      <c r="H14" s="115"/>
      <c r="I14" s="115"/>
      <c r="J14" s="115"/>
      <c r="K14" s="205" t="s">
        <v>163</v>
      </c>
      <c r="L14" s="205"/>
      <c r="M14" s="205" t="s">
        <v>161</v>
      </c>
      <c r="N14" s="205" t="s">
        <v>163</v>
      </c>
      <c r="O14" s="207"/>
    </row>
    <row r="15" spans="1:15" s="7" customFormat="1" ht="14.45" customHeight="1">
      <c r="A15" s="142" t="s">
        <v>12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206"/>
      <c r="L15" s="206"/>
      <c r="M15" s="206"/>
      <c r="N15" s="206"/>
      <c r="O15" s="208"/>
    </row>
    <row r="16" spans="1:15" s="7" customFormat="1" ht="14.45" customHeight="1">
      <c r="A16" s="211" t="s">
        <v>132</v>
      </c>
      <c r="B16" s="212"/>
      <c r="C16" s="212"/>
      <c r="D16" s="212"/>
      <c r="E16" s="212"/>
      <c r="F16" s="212"/>
      <c r="G16" s="212"/>
      <c r="H16" s="212"/>
      <c r="I16" s="212"/>
      <c r="J16" s="213"/>
      <c r="K16" s="199"/>
      <c r="L16" s="200"/>
      <c r="M16" s="75">
        <v>1</v>
      </c>
      <c r="N16" s="201" t="str">
        <f>IF(ISNUMBER(K16),K16*M16,"")</f>
        <v/>
      </c>
      <c r="O16" s="202"/>
    </row>
    <row r="17" spans="1:15" s="7" customFormat="1" ht="14.45" customHeight="1">
      <c r="A17" s="211" t="s">
        <v>19</v>
      </c>
      <c r="B17" s="212"/>
      <c r="C17" s="212"/>
      <c r="D17" s="212"/>
      <c r="E17" s="212"/>
      <c r="F17" s="212"/>
      <c r="G17" s="212"/>
      <c r="H17" s="212"/>
      <c r="I17" s="212"/>
      <c r="J17" s="213"/>
      <c r="K17" s="199"/>
      <c r="L17" s="200"/>
      <c r="M17" s="75">
        <v>1</v>
      </c>
      <c r="N17" s="201" t="str">
        <f t="shared" ref="N17:N22" si="0">IF(ISNUMBER(K17),K17*M17,"")</f>
        <v/>
      </c>
      <c r="O17" s="202"/>
    </row>
    <row r="18" spans="1:15" s="7" customFormat="1" ht="14.45" customHeight="1">
      <c r="A18" s="211" t="s">
        <v>141</v>
      </c>
      <c r="B18" s="212"/>
      <c r="C18" s="212"/>
      <c r="D18" s="212"/>
      <c r="E18" s="212"/>
      <c r="F18" s="212"/>
      <c r="G18" s="212"/>
      <c r="H18" s="212"/>
      <c r="I18" s="212"/>
      <c r="J18" s="213"/>
      <c r="K18" s="199"/>
      <c r="L18" s="200"/>
      <c r="M18" s="75">
        <v>0.7</v>
      </c>
      <c r="N18" s="201" t="str">
        <f t="shared" si="0"/>
        <v/>
      </c>
      <c r="O18" s="202"/>
    </row>
    <row r="19" spans="1:15" s="7" customFormat="1" ht="14.45" customHeight="1">
      <c r="A19" s="211" t="s">
        <v>147</v>
      </c>
      <c r="B19" s="212"/>
      <c r="C19" s="212"/>
      <c r="D19" s="212"/>
      <c r="E19" s="212"/>
      <c r="F19" s="212"/>
      <c r="G19" s="212"/>
      <c r="H19" s="212"/>
      <c r="I19" s="212"/>
      <c r="J19" s="213"/>
      <c r="K19" s="199"/>
      <c r="L19" s="200"/>
      <c r="M19" s="75">
        <v>0.4</v>
      </c>
      <c r="N19" s="201" t="str">
        <f t="shared" si="0"/>
        <v/>
      </c>
      <c r="O19" s="202"/>
    </row>
    <row r="20" spans="1:15" s="7" customFormat="1" ht="14.45" customHeight="1">
      <c r="A20" s="211" t="s">
        <v>232</v>
      </c>
      <c r="B20" s="212"/>
      <c r="C20" s="212"/>
      <c r="D20" s="212"/>
      <c r="E20" s="212"/>
      <c r="F20" s="212"/>
      <c r="G20" s="212"/>
      <c r="H20" s="212"/>
      <c r="I20" s="212"/>
      <c r="J20" s="213"/>
      <c r="K20" s="199"/>
      <c r="L20" s="200"/>
      <c r="M20" s="75">
        <v>0.2</v>
      </c>
      <c r="N20" s="201" t="str">
        <f t="shared" si="0"/>
        <v/>
      </c>
      <c r="O20" s="202"/>
    </row>
    <row r="21" spans="1:15" s="7" customFormat="1" ht="14.45" customHeight="1">
      <c r="A21" s="211" t="s">
        <v>9</v>
      </c>
      <c r="B21" s="212"/>
      <c r="C21" s="212"/>
      <c r="D21" s="212"/>
      <c r="E21" s="212"/>
      <c r="F21" s="212"/>
      <c r="G21" s="212"/>
      <c r="H21" s="212"/>
      <c r="I21" s="212"/>
      <c r="J21" s="213"/>
      <c r="K21" s="199"/>
      <c r="L21" s="200"/>
      <c r="M21" s="75">
        <v>0.8</v>
      </c>
      <c r="N21" s="201" t="str">
        <f t="shared" si="0"/>
        <v/>
      </c>
      <c r="O21" s="202"/>
    </row>
    <row r="22" spans="1:15" s="7" customFormat="1" ht="14.45" customHeight="1">
      <c r="A22" s="211" t="s">
        <v>10</v>
      </c>
      <c r="B22" s="212"/>
      <c r="C22" s="212"/>
      <c r="D22" s="212"/>
      <c r="E22" s="212"/>
      <c r="F22" s="212"/>
      <c r="G22" s="212"/>
      <c r="H22" s="212"/>
      <c r="I22" s="212"/>
      <c r="J22" s="213"/>
      <c r="K22" s="199"/>
      <c r="L22" s="200"/>
      <c r="M22" s="75">
        <v>1</v>
      </c>
      <c r="N22" s="203" t="str">
        <f t="shared" si="0"/>
        <v/>
      </c>
      <c r="O22" s="204"/>
    </row>
    <row r="23" spans="1:15" s="7" customFormat="1" ht="6.95" customHeight="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9"/>
      <c r="L23" s="139"/>
      <c r="M23" s="140"/>
      <c r="N23" s="139"/>
      <c r="O23" s="141"/>
    </row>
    <row r="24" spans="1:15" s="7" customFormat="1" ht="14.45" customHeight="1">
      <c r="A24" s="142" t="s">
        <v>135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</row>
    <row r="25" spans="1:15" s="7" customFormat="1" ht="14.45" customHeight="1">
      <c r="A25" s="211" t="s">
        <v>136</v>
      </c>
      <c r="B25" s="212"/>
      <c r="C25" s="212"/>
      <c r="D25" s="212"/>
      <c r="E25" s="212"/>
      <c r="F25" s="212"/>
      <c r="G25" s="212"/>
      <c r="H25" s="212"/>
      <c r="I25" s="212"/>
      <c r="J25" s="213"/>
      <c r="K25" s="199"/>
      <c r="L25" s="200"/>
      <c r="M25" s="75">
        <v>1</v>
      </c>
      <c r="N25" s="203" t="str">
        <f t="shared" ref="N25:N33" si="1">IF(ISNUMBER(K25),K25*M25,"")</f>
        <v/>
      </c>
      <c r="O25" s="204"/>
    </row>
    <row r="26" spans="1:15" s="7" customFormat="1" ht="14.45" customHeight="1">
      <c r="A26" s="211" t="s">
        <v>13</v>
      </c>
      <c r="B26" s="212"/>
      <c r="C26" s="212"/>
      <c r="D26" s="212"/>
      <c r="E26" s="212"/>
      <c r="F26" s="212"/>
      <c r="G26" s="212"/>
      <c r="H26" s="212"/>
      <c r="I26" s="212"/>
      <c r="J26" s="213"/>
      <c r="K26" s="199"/>
      <c r="L26" s="200"/>
      <c r="M26" s="75">
        <v>0.6</v>
      </c>
      <c r="N26" s="203" t="str">
        <f t="shared" si="1"/>
        <v/>
      </c>
      <c r="O26" s="204"/>
    </row>
    <row r="27" spans="1:15" s="7" customFormat="1" ht="14.45" customHeight="1">
      <c r="A27" s="211" t="s">
        <v>142</v>
      </c>
      <c r="B27" s="212"/>
      <c r="C27" s="212"/>
      <c r="D27" s="212"/>
      <c r="E27" s="212"/>
      <c r="F27" s="212"/>
      <c r="G27" s="212"/>
      <c r="H27" s="212"/>
      <c r="I27" s="212"/>
      <c r="J27" s="213"/>
      <c r="K27" s="199"/>
      <c r="L27" s="200"/>
      <c r="M27" s="75">
        <v>0.8</v>
      </c>
      <c r="N27" s="203" t="str">
        <f t="shared" si="1"/>
        <v/>
      </c>
      <c r="O27" s="204"/>
    </row>
    <row r="28" spans="1:15" s="7" customFormat="1" ht="14.45" customHeight="1">
      <c r="A28" s="211" t="s">
        <v>143</v>
      </c>
      <c r="B28" s="212"/>
      <c r="C28" s="212"/>
      <c r="D28" s="212"/>
      <c r="E28" s="212"/>
      <c r="F28" s="212"/>
      <c r="G28" s="212"/>
      <c r="H28" s="212"/>
      <c r="I28" s="212"/>
      <c r="J28" s="213"/>
      <c r="K28" s="199"/>
      <c r="L28" s="200"/>
      <c r="M28" s="75">
        <v>0.5</v>
      </c>
      <c r="N28" s="203" t="str">
        <f t="shared" si="1"/>
        <v/>
      </c>
      <c r="O28" s="204"/>
    </row>
    <row r="29" spans="1:15" s="7" customFormat="1" ht="14.45" customHeight="1">
      <c r="A29" s="211" t="s">
        <v>144</v>
      </c>
      <c r="B29" s="212"/>
      <c r="C29" s="212"/>
      <c r="D29" s="212"/>
      <c r="E29" s="212"/>
      <c r="F29" s="212"/>
      <c r="G29" s="212"/>
      <c r="H29" s="212"/>
      <c r="I29" s="212"/>
      <c r="J29" s="213"/>
      <c r="K29" s="199"/>
      <c r="L29" s="200"/>
      <c r="M29" s="75">
        <v>0.2</v>
      </c>
      <c r="N29" s="203" t="str">
        <f t="shared" si="1"/>
        <v/>
      </c>
      <c r="O29" s="204"/>
    </row>
    <row r="30" spans="1:15" s="7" customFormat="1" ht="14.45" customHeight="1">
      <c r="A30" s="211" t="s">
        <v>145</v>
      </c>
      <c r="B30" s="212"/>
      <c r="C30" s="212"/>
      <c r="D30" s="212"/>
      <c r="E30" s="212"/>
      <c r="F30" s="212"/>
      <c r="G30" s="212"/>
      <c r="H30" s="212"/>
      <c r="I30" s="212"/>
      <c r="J30" s="213"/>
      <c r="K30" s="199"/>
      <c r="L30" s="200"/>
      <c r="M30" s="75">
        <v>0.2</v>
      </c>
      <c r="N30" s="203" t="str">
        <f t="shared" si="1"/>
        <v/>
      </c>
      <c r="O30" s="204"/>
    </row>
    <row r="31" spans="1:15" s="7" customFormat="1" ht="14.45" customHeight="1">
      <c r="A31" s="211" t="s">
        <v>146</v>
      </c>
      <c r="B31" s="212"/>
      <c r="C31" s="212"/>
      <c r="D31" s="212"/>
      <c r="E31" s="212"/>
      <c r="F31" s="212"/>
      <c r="G31" s="212"/>
      <c r="H31" s="212"/>
      <c r="I31" s="212"/>
      <c r="J31" s="213"/>
      <c r="K31" s="199"/>
      <c r="L31" s="200"/>
      <c r="M31" s="75">
        <v>0.6</v>
      </c>
      <c r="N31" s="203" t="str">
        <f t="shared" si="1"/>
        <v/>
      </c>
      <c r="O31" s="204"/>
    </row>
    <row r="32" spans="1:15" s="7" customFormat="1" ht="14.45" customHeight="1">
      <c r="A32" s="211" t="s">
        <v>20</v>
      </c>
      <c r="B32" s="212"/>
      <c r="C32" s="212"/>
      <c r="D32" s="212"/>
      <c r="E32" s="212"/>
      <c r="F32" s="212"/>
      <c r="G32" s="212"/>
      <c r="H32" s="212"/>
      <c r="I32" s="212"/>
      <c r="J32" s="213"/>
      <c r="K32" s="199"/>
      <c r="L32" s="200"/>
      <c r="M32" s="75">
        <v>0.3</v>
      </c>
      <c r="N32" s="203" t="str">
        <f t="shared" si="1"/>
        <v/>
      </c>
      <c r="O32" s="204"/>
    </row>
    <row r="33" spans="1:15" s="7" customFormat="1" ht="14.45" customHeight="1">
      <c r="A33" s="211" t="s">
        <v>133</v>
      </c>
      <c r="B33" s="212"/>
      <c r="C33" s="212"/>
      <c r="D33" s="212"/>
      <c r="E33" s="212"/>
      <c r="F33" s="212"/>
      <c r="G33" s="212"/>
      <c r="H33" s="212"/>
      <c r="I33" s="212"/>
      <c r="J33" s="213"/>
      <c r="K33" s="199"/>
      <c r="L33" s="200"/>
      <c r="M33" s="75">
        <v>0.2</v>
      </c>
      <c r="N33" s="203" t="str">
        <f t="shared" si="1"/>
        <v/>
      </c>
      <c r="O33" s="204"/>
    </row>
    <row r="34" spans="1:15" s="7" customFormat="1" ht="6.95" customHeight="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  <c r="L34" s="139"/>
      <c r="M34" s="140"/>
      <c r="N34" s="139"/>
      <c r="O34" s="141"/>
    </row>
    <row r="35" spans="1:15" s="7" customFormat="1" ht="14.45" customHeight="1">
      <c r="A35" s="142" t="s">
        <v>134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</row>
    <row r="36" spans="1:15" s="7" customFormat="1" ht="14.45" customHeight="1">
      <c r="A36" s="211" t="s">
        <v>11</v>
      </c>
      <c r="B36" s="212"/>
      <c r="C36" s="212"/>
      <c r="D36" s="212"/>
      <c r="E36" s="212"/>
      <c r="F36" s="212"/>
      <c r="G36" s="212"/>
      <c r="H36" s="212"/>
      <c r="I36" s="212"/>
      <c r="J36" s="213"/>
      <c r="K36" s="199"/>
      <c r="L36" s="200"/>
      <c r="M36" s="75">
        <v>0</v>
      </c>
      <c r="N36" s="203" t="str">
        <f t="shared" ref="N36:N37" si="2">IF(ISNUMBER(K36),K36*M36,"")</f>
        <v/>
      </c>
      <c r="O36" s="204"/>
    </row>
    <row r="37" spans="1:15" s="7" customFormat="1" ht="14.45" customHeight="1">
      <c r="A37" s="211" t="s">
        <v>233</v>
      </c>
      <c r="B37" s="212"/>
      <c r="C37" s="212"/>
      <c r="D37" s="212"/>
      <c r="E37" s="212"/>
      <c r="F37" s="212"/>
      <c r="G37" s="212"/>
      <c r="H37" s="212"/>
      <c r="I37" s="212"/>
      <c r="J37" s="213"/>
      <c r="K37" s="199"/>
      <c r="L37" s="200"/>
      <c r="M37" s="75">
        <v>0.1</v>
      </c>
      <c r="N37" s="203" t="str">
        <f t="shared" si="2"/>
        <v/>
      </c>
      <c r="O37" s="204"/>
    </row>
    <row r="38" spans="1:15" s="7" customFormat="1" ht="6.95" customHeight="1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9"/>
      <c r="L38" s="139"/>
      <c r="M38" s="140"/>
      <c r="N38" s="139"/>
      <c r="O38" s="141"/>
    </row>
    <row r="39" spans="1:15" s="7" customFormat="1" ht="14.45" customHeight="1">
      <c r="A39" s="142" t="s">
        <v>137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15" s="7" customFormat="1" ht="14.4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6"/>
      <c r="K40" s="199"/>
      <c r="L40" s="200"/>
      <c r="M40" s="26">
        <v>0</v>
      </c>
      <c r="N40" s="203" t="str">
        <f t="shared" ref="N40:N42" si="3">IF(ISNUMBER(K40),K40*M40,"")</f>
        <v/>
      </c>
      <c r="O40" s="204"/>
    </row>
    <row r="41" spans="1:15" s="7" customFormat="1" ht="14.4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6"/>
      <c r="K41" s="199"/>
      <c r="L41" s="200"/>
      <c r="M41" s="26">
        <v>0</v>
      </c>
      <c r="N41" s="203" t="str">
        <f t="shared" si="3"/>
        <v/>
      </c>
      <c r="O41" s="204"/>
    </row>
    <row r="42" spans="1:15" s="7" customFormat="1" ht="14.45" customHeight="1">
      <c r="A42" s="214"/>
      <c r="B42" s="215"/>
      <c r="C42" s="215"/>
      <c r="D42" s="215"/>
      <c r="E42" s="215"/>
      <c r="F42" s="215"/>
      <c r="G42" s="215"/>
      <c r="H42" s="215"/>
      <c r="I42" s="215"/>
      <c r="J42" s="216"/>
      <c r="K42" s="199"/>
      <c r="L42" s="200"/>
      <c r="M42" s="26"/>
      <c r="N42" s="203" t="str">
        <f t="shared" si="3"/>
        <v/>
      </c>
      <c r="O42" s="204"/>
    </row>
    <row r="43" spans="1:15" s="7" customFormat="1" ht="6" customHeight="1">
      <c r="A43" s="113"/>
      <c r="B43" s="114"/>
      <c r="C43" s="115"/>
      <c r="D43" s="115"/>
      <c r="E43" s="115"/>
      <c r="F43" s="115"/>
      <c r="G43" s="115"/>
      <c r="H43" s="115"/>
      <c r="I43" s="115"/>
      <c r="J43" s="115"/>
      <c r="K43" s="114"/>
      <c r="L43" s="115"/>
      <c r="M43" s="115"/>
      <c r="N43" s="115"/>
      <c r="O43" s="78"/>
    </row>
    <row r="44" spans="1:15" s="8" customFormat="1" ht="14.45" customHeight="1">
      <c r="A44" s="116"/>
      <c r="B44" s="117"/>
      <c r="C44" s="117"/>
      <c r="D44" s="117"/>
      <c r="E44" s="117"/>
      <c r="F44" s="117"/>
      <c r="G44" s="117"/>
      <c r="H44" s="117"/>
      <c r="I44" s="209" t="s">
        <v>185</v>
      </c>
      <c r="J44" s="210"/>
      <c r="K44" s="203">
        <f>SUM(K16:L22,K25:L33,K36:L37,K40:L42)</f>
        <v>0</v>
      </c>
      <c r="L44" s="204"/>
      <c r="M44" s="118"/>
      <c r="N44" s="203">
        <f>SUM(N16:O22,N25:O33,N36:O37,N40:O42)</f>
        <v>0</v>
      </c>
      <c r="O44" s="204"/>
    </row>
    <row r="45" spans="1:15" s="7" customFormat="1" ht="5.0999999999999996" customHeight="1">
      <c r="A45" s="119"/>
      <c r="B45" s="120"/>
      <c r="C45" s="121"/>
      <c r="D45" s="121"/>
      <c r="E45" s="121"/>
      <c r="F45" s="120"/>
      <c r="G45" s="120"/>
      <c r="H45" s="120"/>
      <c r="I45" s="120"/>
      <c r="J45" s="120"/>
      <c r="K45" s="120"/>
      <c r="L45" s="120"/>
      <c r="M45" s="120"/>
      <c r="N45" s="120"/>
      <c r="O45" s="101"/>
    </row>
    <row r="46" spans="1:15" s="7" customFormat="1" ht="9.9499999999999993" customHeight="1">
      <c r="A46" s="115"/>
      <c r="B46" s="115"/>
      <c r="C46" s="122"/>
      <c r="D46" s="122"/>
      <c r="E46" s="122"/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5" s="7" customFormat="1" ht="9.9499999999999993" customHeight="1">
      <c r="A47" s="123"/>
      <c r="B47" s="124"/>
      <c r="C47" s="125"/>
      <c r="D47" s="125"/>
      <c r="E47" s="125"/>
      <c r="F47" s="124"/>
      <c r="G47" s="124"/>
      <c r="H47" s="124"/>
      <c r="I47" s="124"/>
      <c r="J47" s="124"/>
      <c r="K47" s="124"/>
      <c r="L47" s="124"/>
      <c r="M47" s="124"/>
      <c r="N47" s="124"/>
      <c r="O47" s="126"/>
    </row>
    <row r="48" spans="1:15" s="7" customFormat="1" ht="14.45" customHeight="1">
      <c r="A48" s="127" t="s">
        <v>222</v>
      </c>
      <c r="B48" s="115"/>
      <c r="C48" s="115"/>
      <c r="D48" s="115"/>
      <c r="E48" s="115"/>
      <c r="F48" s="115"/>
      <c r="G48" s="115"/>
      <c r="H48" s="115"/>
      <c r="I48" s="115"/>
      <c r="J48" s="115"/>
      <c r="K48" s="77"/>
      <c r="L48" s="77"/>
      <c r="M48" s="128"/>
      <c r="N48" s="77"/>
      <c r="O48" s="129"/>
    </row>
    <row r="49" spans="1:15" s="7" customFormat="1" ht="14.45" customHeight="1">
      <c r="A49" s="130"/>
      <c r="B49" s="131"/>
      <c r="C49" s="132"/>
      <c r="D49" s="132"/>
      <c r="E49" s="115"/>
      <c r="F49" s="115"/>
      <c r="G49" s="115"/>
      <c r="H49" s="115"/>
      <c r="I49" s="115"/>
      <c r="J49" s="72"/>
      <c r="K49" s="115"/>
      <c r="L49" s="115"/>
      <c r="M49" s="115"/>
      <c r="N49" s="115"/>
      <c r="O49" s="78"/>
    </row>
    <row r="50" spans="1:15" s="7" customFormat="1" ht="14.45" customHeight="1">
      <c r="A50" s="112" t="s">
        <v>154</v>
      </c>
      <c r="B50" s="77"/>
      <c r="C50" s="132"/>
      <c r="D50" s="132"/>
      <c r="E50" s="110" t="s">
        <v>176</v>
      </c>
      <c r="F50" s="72"/>
      <c r="G50" s="133"/>
      <c r="H50" s="133"/>
      <c r="I50" s="72"/>
      <c r="J50" s="72" t="s">
        <v>148</v>
      </c>
      <c r="K50" s="72"/>
      <c r="L50" s="134" t="str">
        <f>IF(K44=0,"---",IF(N44/K44&lt;=Berechnung_Retention!B12,"---",Berechnung_Retention!B30))</f>
        <v>---</v>
      </c>
      <c r="M50" s="109" t="s">
        <v>152</v>
      </c>
      <c r="N50" s="135" t="str">
        <f>IF(L50="---","",IF(L50&gt;=120,"&gt; 120 min !!!",""))</f>
        <v/>
      </c>
      <c r="O50" s="78"/>
    </row>
    <row r="51" spans="1:15" s="7" customFormat="1" ht="14.45" customHeight="1">
      <c r="A51" s="76"/>
      <c r="B51" s="77"/>
      <c r="C51" s="60"/>
      <c r="D51" s="60"/>
      <c r="E51" s="72"/>
      <c r="F51" s="72"/>
      <c r="G51" s="133"/>
      <c r="H51" s="133"/>
      <c r="I51" s="72"/>
      <c r="J51" s="72" t="s">
        <v>149</v>
      </c>
      <c r="K51" s="72"/>
      <c r="L51" s="136" t="str">
        <f>IF(K44=0,"---",IF(N44/K44&lt;=Berechnung_Retention!B12,"---",Berechnung_Retention!E30))</f>
        <v>---</v>
      </c>
      <c r="M51" s="109" t="s">
        <v>153</v>
      </c>
      <c r="N51" s="115"/>
      <c r="O51" s="78"/>
    </row>
    <row r="52" spans="1:15" s="7" customFormat="1" ht="14.45" customHeight="1">
      <c r="A52" s="76"/>
      <c r="B52" s="77"/>
      <c r="C52" s="60"/>
      <c r="D52" s="60"/>
      <c r="E52" s="72"/>
      <c r="F52" s="72"/>
      <c r="G52" s="72"/>
      <c r="H52" s="72"/>
      <c r="I52" s="72"/>
      <c r="J52" s="72"/>
      <c r="K52" s="72"/>
      <c r="L52" s="72"/>
      <c r="M52" s="72"/>
      <c r="N52" s="115"/>
      <c r="O52" s="78"/>
    </row>
    <row r="53" spans="1:15" s="7" customFormat="1" ht="14.45" customHeight="1">
      <c r="A53" s="112"/>
      <c r="B53" s="77"/>
      <c r="C53" s="60"/>
      <c r="D53" s="72"/>
      <c r="E53" s="190"/>
      <c r="F53" s="110"/>
      <c r="G53" s="72"/>
      <c r="H53" s="72"/>
      <c r="I53" s="72"/>
      <c r="J53" s="72"/>
      <c r="K53" s="107" t="s">
        <v>155</v>
      </c>
      <c r="L53" s="108" t="str">
        <f>IF(K44=0,"---",IF(N44/K44&lt;=Berechnung_Retention!B12,"---",Berechnung_Retention!F30))</f>
        <v>---</v>
      </c>
      <c r="M53" s="109" t="s">
        <v>2</v>
      </c>
      <c r="N53" s="106" t="str">
        <f>IF(L53="---","",IF(ROUND(L54,1)&gt;ROUND(L53,1),"Ablauf &gt;Zulauf !",""))</f>
        <v/>
      </c>
      <c r="O53" s="111"/>
    </row>
    <row r="54" spans="1:15" s="7" customFormat="1" ht="14.45" customHeight="1">
      <c r="A54" s="112" t="s">
        <v>156</v>
      </c>
      <c r="B54" s="77"/>
      <c r="C54" s="60"/>
      <c r="D54" s="72"/>
      <c r="E54" s="56"/>
      <c r="F54" s="110"/>
      <c r="G54" s="72"/>
      <c r="H54" s="72"/>
      <c r="I54" s="72"/>
      <c r="J54" s="72"/>
      <c r="K54" s="107" t="s">
        <v>157</v>
      </c>
      <c r="L54" s="108" t="str">
        <f>IF(K44=0,"---",Berechnung_Retention!B13)</f>
        <v>---</v>
      </c>
      <c r="M54" s="109" t="s">
        <v>2</v>
      </c>
      <c r="N54" s="110" t="s">
        <v>158</v>
      </c>
      <c r="O54" s="111"/>
    </row>
    <row r="55" spans="1:15" s="7" customFormat="1" ht="14.45" customHeight="1">
      <c r="A55" s="76"/>
      <c r="B55" s="77"/>
      <c r="C55" s="60"/>
      <c r="D55" s="60"/>
      <c r="E55" s="72"/>
      <c r="F55" s="72"/>
      <c r="G55" s="72"/>
      <c r="H55" s="77"/>
      <c r="I55" s="72"/>
      <c r="J55" s="72"/>
      <c r="K55" s="72"/>
      <c r="L55" s="72"/>
      <c r="M55" s="72"/>
      <c r="N55" s="72"/>
      <c r="O55" s="78"/>
    </row>
    <row r="56" spans="1:15" s="7" customFormat="1" ht="14.45" customHeight="1">
      <c r="A56" s="76" t="s">
        <v>200</v>
      </c>
      <c r="B56" s="77"/>
      <c r="C56" s="60"/>
      <c r="D56" s="60"/>
      <c r="E56" s="136" t="str">
        <f>IF(K44=0,"---",IF(N44/K44&lt;=Berechnung_Retention!B12,"---",Berechnung_Retention!B14))</f>
        <v>---</v>
      </c>
      <c r="F56" s="72" t="s">
        <v>199</v>
      </c>
      <c r="G56" s="106" t="str">
        <f>IF(E56&lt;5,"nur ab 5 l/s*ha verwenden!","")</f>
        <v/>
      </c>
      <c r="H56" s="77"/>
      <c r="I56" s="72"/>
      <c r="J56" s="72"/>
      <c r="K56" s="72"/>
      <c r="L56" s="72"/>
      <c r="M56" s="72"/>
      <c r="N56" s="72"/>
      <c r="O56" s="78"/>
    </row>
    <row r="57" spans="1:15" s="7" customFormat="1" ht="14.45" customHeight="1" thickBot="1">
      <c r="A57" s="76"/>
      <c r="B57" s="77"/>
      <c r="C57" s="60"/>
      <c r="D57" s="60"/>
      <c r="E57" s="72"/>
      <c r="F57" s="72"/>
      <c r="G57" s="72"/>
      <c r="H57" s="77"/>
      <c r="I57" s="72"/>
      <c r="J57" s="72"/>
      <c r="K57" s="72"/>
      <c r="L57" s="72"/>
      <c r="M57" s="72"/>
      <c r="N57" s="72"/>
      <c r="O57" s="78"/>
    </row>
    <row r="58" spans="1:15" s="8" customFormat="1" ht="20.100000000000001" customHeight="1">
      <c r="A58" s="157" t="s">
        <v>3</v>
      </c>
      <c r="B58" s="158"/>
      <c r="C58" s="159"/>
      <c r="D58" s="159"/>
      <c r="E58" s="159"/>
      <c r="F58" s="160">
        <f>IF(K44=0,0,IF(N44/K44&lt;=Berechnung_Retention!B12,0,IF(L53&lt;L54,0,ROUND(Berechnung_Retention!I30,1))))</f>
        <v>0</v>
      </c>
      <c r="G58" s="83" t="s">
        <v>16</v>
      </c>
      <c r="H58" s="77"/>
      <c r="I58" s="77"/>
      <c r="J58" s="77"/>
      <c r="K58" s="77"/>
      <c r="L58" s="77"/>
      <c r="M58" s="77"/>
      <c r="N58" s="77"/>
      <c r="O58" s="84"/>
    </row>
    <row r="59" spans="1:15" s="8" customFormat="1" ht="20.100000000000001" customHeight="1" thickBot="1">
      <c r="A59" s="161" t="s">
        <v>151</v>
      </c>
      <c r="B59" s="86"/>
      <c r="C59" s="87"/>
      <c r="D59" s="87"/>
      <c r="E59" s="87"/>
      <c r="F59" s="88">
        <f>IF(F58=0,0,F58*1000/L54/60)</f>
        <v>0</v>
      </c>
      <c r="G59" s="89" t="s">
        <v>152</v>
      </c>
      <c r="H59" s="77"/>
      <c r="I59" s="77"/>
      <c r="J59" s="77"/>
      <c r="K59" s="77"/>
      <c r="L59" s="77"/>
      <c r="M59" s="77"/>
      <c r="N59" s="77"/>
      <c r="O59" s="84"/>
    </row>
    <row r="60" spans="1:15" s="7" customFormat="1" ht="14.45" customHeight="1">
      <c r="A60" s="90"/>
      <c r="B60" s="91"/>
      <c r="C60" s="60"/>
      <c r="D60" s="60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8"/>
    </row>
    <row r="61" spans="1:15" s="7" customFormat="1" ht="14.45" customHeight="1">
      <c r="A61" s="162" t="s">
        <v>164</v>
      </c>
      <c r="B61" s="91"/>
      <c r="C61" s="93"/>
      <c r="D61" s="93"/>
      <c r="E61" s="77"/>
      <c r="F61" s="77"/>
      <c r="G61" s="77"/>
      <c r="H61" s="72"/>
      <c r="I61" s="72"/>
      <c r="J61" s="72"/>
      <c r="K61" s="72"/>
      <c r="L61" s="72"/>
      <c r="M61" s="72"/>
      <c r="N61" s="72"/>
      <c r="O61" s="78"/>
    </row>
    <row r="62" spans="1:15" s="7" customFormat="1" ht="14.45" customHeight="1">
      <c r="A62" s="94" t="s">
        <v>165</v>
      </c>
      <c r="B62" s="91"/>
      <c r="C62" s="93"/>
      <c r="D62" s="93"/>
      <c r="E62" s="77"/>
      <c r="F62" s="77"/>
      <c r="G62" s="77"/>
      <c r="H62" s="72"/>
      <c r="I62" s="72"/>
      <c r="J62" s="72"/>
      <c r="K62" s="72"/>
      <c r="L62" s="72"/>
      <c r="M62" s="72"/>
      <c r="N62" s="72"/>
      <c r="O62" s="78"/>
    </row>
    <row r="63" spans="1:15" s="7" customFormat="1" ht="14.45" customHeight="1">
      <c r="A63" s="92"/>
      <c r="B63" s="91"/>
      <c r="C63" s="93"/>
      <c r="D63" s="93"/>
      <c r="E63" s="77"/>
      <c r="F63" s="77"/>
      <c r="G63" s="77"/>
      <c r="H63" s="72"/>
      <c r="I63" s="72"/>
      <c r="J63" s="72"/>
      <c r="K63" s="72"/>
      <c r="L63" s="72"/>
      <c r="M63" s="72"/>
      <c r="N63" s="72"/>
      <c r="O63" s="78"/>
    </row>
    <row r="64" spans="1:15" s="7" customFormat="1" ht="14.45" customHeight="1">
      <c r="A64" s="92" t="s">
        <v>237</v>
      </c>
      <c r="B64" s="91"/>
      <c r="C64" s="93"/>
      <c r="D64" s="93"/>
      <c r="E64" s="163"/>
      <c r="F64" s="156" t="s">
        <v>167</v>
      </c>
      <c r="G64" s="77"/>
      <c r="H64" s="72"/>
      <c r="I64" s="72"/>
      <c r="J64" s="72"/>
      <c r="K64" s="72"/>
      <c r="L64" s="72"/>
      <c r="M64" s="72"/>
      <c r="N64" s="72"/>
      <c r="O64" s="78"/>
    </row>
    <row r="65" spans="1:15" s="7" customFormat="1" ht="14.45" customHeight="1">
      <c r="A65" s="154" t="s">
        <v>215</v>
      </c>
      <c r="B65" s="91"/>
      <c r="C65" s="93"/>
      <c r="D65" s="93"/>
      <c r="E65" s="77"/>
      <c r="F65" s="77"/>
      <c r="G65" s="77"/>
      <c r="H65" s="72"/>
      <c r="I65" s="72"/>
      <c r="J65" s="72"/>
      <c r="K65" s="72"/>
      <c r="L65" s="72"/>
      <c r="M65" s="72"/>
      <c r="N65" s="72"/>
      <c r="O65" s="78"/>
    </row>
    <row r="66" spans="1:15" s="7" customFormat="1" ht="14.45" customHeight="1">
      <c r="A66" s="92"/>
      <c r="B66" s="91"/>
      <c r="C66" s="91"/>
      <c r="D66" s="91"/>
      <c r="E66" s="91"/>
      <c r="F66" s="91"/>
      <c r="G66" s="77"/>
      <c r="H66" s="72"/>
      <c r="I66" s="72"/>
      <c r="J66" s="72"/>
      <c r="K66" s="72"/>
      <c r="L66" s="72"/>
      <c r="M66" s="72"/>
      <c r="N66" s="72"/>
      <c r="O66" s="78"/>
    </row>
    <row r="67" spans="1:15" s="7" customFormat="1" ht="14.45" customHeight="1">
      <c r="A67" s="95" t="s">
        <v>166</v>
      </c>
      <c r="B67" s="96"/>
      <c r="C67" s="60"/>
      <c r="D67" s="60"/>
      <c r="E67" s="108" t="str">
        <f>IF(F58=0,"---",IF(ISBLANK(E64),"---",IF(E64&lt;=0,"---",((L54/1000)/0.673)/(SQRT(2*9.81*(E64/100)/2))*10000)))</f>
        <v>---</v>
      </c>
      <c r="F67" s="109" t="s">
        <v>169</v>
      </c>
      <c r="G67" s="77"/>
      <c r="H67" s="72"/>
      <c r="I67" s="72"/>
      <c r="J67" s="72"/>
      <c r="K67" s="72"/>
      <c r="L67" s="72"/>
      <c r="M67" s="72"/>
      <c r="N67" s="72"/>
      <c r="O67" s="78"/>
    </row>
    <row r="68" spans="1:15" s="7" customFormat="1" ht="14.45" customHeight="1">
      <c r="A68" s="92"/>
      <c r="B68" s="96"/>
      <c r="C68" s="60"/>
      <c r="D68" s="155" t="s">
        <v>168</v>
      </c>
      <c r="E68" s="134" t="str">
        <f>IF(F58=0,"---",IF(ISBLANK(E64),"---",IF(E64&lt;=0,"---",ROUND(SQRT(E67/PI())*2/5,1)*5)))</f>
        <v>---</v>
      </c>
      <c r="F68" s="109" t="s">
        <v>167</v>
      </c>
      <c r="G68" s="77"/>
      <c r="H68" s="72"/>
      <c r="I68" s="72"/>
      <c r="J68" s="72"/>
      <c r="K68" s="72"/>
      <c r="L68" s="72"/>
      <c r="M68" s="72"/>
      <c r="N68" s="72"/>
      <c r="O68" s="78"/>
    </row>
    <row r="69" spans="1:15" s="7" customFormat="1" ht="14.45" customHeight="1">
      <c r="A69" s="92"/>
      <c r="B69" s="91"/>
      <c r="C69" s="60"/>
      <c r="D69" s="60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8"/>
    </row>
    <row r="70" spans="1:15" s="7" customFormat="1" ht="5.0999999999999996" customHeight="1">
      <c r="A70" s="97"/>
      <c r="B70" s="98"/>
      <c r="C70" s="99"/>
      <c r="D70" s="99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1"/>
    </row>
    <row r="71" spans="1:1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</row>
    <row r="72" spans="1:15">
      <c r="A72" s="103"/>
      <c r="B72" s="91" t="s">
        <v>213</v>
      </c>
      <c r="C72" s="91"/>
      <c r="D72" s="91"/>
      <c r="E72" s="91"/>
      <c r="F72" s="104"/>
      <c r="G72" s="91" t="s">
        <v>214</v>
      </c>
      <c r="H72" s="91"/>
      <c r="I72" s="91"/>
      <c r="J72" s="91"/>
      <c r="K72" s="91"/>
      <c r="L72" s="91"/>
      <c r="M72" s="91"/>
      <c r="N72" s="91"/>
      <c r="O72" s="91"/>
    </row>
  </sheetData>
  <sheetProtection algorithmName="SHA-512" hashValue="+17WtdtnqgDsLbPTMtvVN2wL2py/7JGYJtnrG2cAGMcSZm4QJG+q7uxQZkV9+MhoF7OZ4sgqi2ymFXGW+1MUaw==" saltValue="cYcI+OptZonV7mkl8clG7g==" spinCount="100000" sheet="1" selectLockedCells="1"/>
  <mergeCells count="84">
    <mergeCell ref="A42:J42"/>
    <mergeCell ref="A33:J33"/>
    <mergeCell ref="A36:J36"/>
    <mergeCell ref="A37:J37"/>
    <mergeCell ref="A40:J40"/>
    <mergeCell ref="A41:J41"/>
    <mergeCell ref="A28:J28"/>
    <mergeCell ref="A29:J29"/>
    <mergeCell ref="A30:J30"/>
    <mergeCell ref="A31:J31"/>
    <mergeCell ref="A32:J32"/>
    <mergeCell ref="A21:J21"/>
    <mergeCell ref="A22:J22"/>
    <mergeCell ref="A25:J25"/>
    <mergeCell ref="A26:J26"/>
    <mergeCell ref="A27:J27"/>
    <mergeCell ref="A16:J16"/>
    <mergeCell ref="A17:J17"/>
    <mergeCell ref="A18:J18"/>
    <mergeCell ref="A19:J19"/>
    <mergeCell ref="A20:J20"/>
    <mergeCell ref="N13:O13"/>
    <mergeCell ref="I44:J44"/>
    <mergeCell ref="K44:L44"/>
    <mergeCell ref="N44:O44"/>
    <mergeCell ref="N40:O40"/>
    <mergeCell ref="N41:O41"/>
    <mergeCell ref="N42:O42"/>
    <mergeCell ref="K36:L36"/>
    <mergeCell ref="K40:L40"/>
    <mergeCell ref="K41:L41"/>
    <mergeCell ref="K42:L42"/>
    <mergeCell ref="K37:L37"/>
    <mergeCell ref="K14:L15"/>
    <mergeCell ref="K13:L13"/>
    <mergeCell ref="N33:O33"/>
    <mergeCell ref="N36:O36"/>
    <mergeCell ref="M14:M15"/>
    <mergeCell ref="N25:O25"/>
    <mergeCell ref="N26:O26"/>
    <mergeCell ref="N27:O27"/>
    <mergeCell ref="N28:O28"/>
    <mergeCell ref="N14:O15"/>
    <mergeCell ref="N29:O29"/>
    <mergeCell ref="N37:O37"/>
    <mergeCell ref="K30:L30"/>
    <mergeCell ref="K31:L31"/>
    <mergeCell ref="K32:L32"/>
    <mergeCell ref="K33:L33"/>
    <mergeCell ref="N30:O30"/>
    <mergeCell ref="N31:O31"/>
    <mergeCell ref="N32:O32"/>
    <mergeCell ref="K25:L25"/>
    <mergeCell ref="K26:L26"/>
    <mergeCell ref="K27:L27"/>
    <mergeCell ref="K28:L28"/>
    <mergeCell ref="K29:L29"/>
    <mergeCell ref="K19:L19"/>
    <mergeCell ref="K20:L20"/>
    <mergeCell ref="K21:L21"/>
    <mergeCell ref="K22:L22"/>
    <mergeCell ref="N16:O16"/>
    <mergeCell ref="N17:O17"/>
    <mergeCell ref="N18:O18"/>
    <mergeCell ref="N19:O19"/>
    <mergeCell ref="N20:O20"/>
    <mergeCell ref="N21:O21"/>
    <mergeCell ref="N22:O22"/>
    <mergeCell ref="K16:L16"/>
    <mergeCell ref="K17:L17"/>
    <mergeCell ref="K18:L18"/>
    <mergeCell ref="A2:M2"/>
    <mergeCell ref="A6:B6"/>
    <mergeCell ref="A7:B7"/>
    <mergeCell ref="A8:B8"/>
    <mergeCell ref="A9:B9"/>
    <mergeCell ref="C9:E9"/>
    <mergeCell ref="C7:E7"/>
    <mergeCell ref="A5:B5"/>
    <mergeCell ref="I6:L6"/>
    <mergeCell ref="I7:L7"/>
    <mergeCell ref="I8:L8"/>
    <mergeCell ref="I9:L9"/>
    <mergeCell ref="C8:E8"/>
  </mergeCells>
  <phoneticPr fontId="2" type="noConversion"/>
  <pageMargins left="0.78740157480314965" right="0.39370078740157483" top="0.47244094488188981" bottom="0.47244094488188981" header="0.19685039370078741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5" name="Drop Down 5">
              <controlPr defaultSize="0" autoLine="0" autoPict="0">
                <anchor moveWithCells="1">
                  <from>
                    <xdr:col>1</xdr:col>
                    <xdr:colOff>514350</xdr:colOff>
                    <xdr:row>49</xdr:row>
                    <xdr:rowOff>0</xdr:rowOff>
                  </from>
                  <to>
                    <xdr:col>4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9776-43F9-429E-A0BC-613C13F4F28E}">
  <sheetPr>
    <pageSetUpPr fitToPage="1"/>
  </sheetPr>
  <dimension ref="A1:O72"/>
  <sheetViews>
    <sheetView showGridLines="0" zoomScaleNormal="100" workbookViewId="0">
      <selection activeCell="E53" sqref="E53"/>
    </sheetView>
  </sheetViews>
  <sheetFormatPr baseColWidth="10" defaultColWidth="11.42578125" defaultRowHeight="12.75"/>
  <cols>
    <col min="1" max="4" width="7.7109375" style="5" customWidth="1"/>
    <col min="5" max="5" width="8.140625" style="5" customWidth="1"/>
    <col min="6" max="15" width="7.7109375" style="5" customWidth="1"/>
    <col min="16" max="16384" width="11.42578125" style="5"/>
  </cols>
  <sheetData>
    <row r="1" spans="1:15" ht="14.2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/>
      <c r="O1"/>
    </row>
    <row r="2" spans="1:15" ht="20.25">
      <c r="A2" s="191" t="str">
        <f>CONCATENATE("Dimensionierung von Versickerungsanlagen ",Berechnung_Versickerung!A2)</f>
        <v>Dimensionierung von Versickerungsanlagen V 3.2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/>
      <c r="O2"/>
    </row>
    <row r="3" spans="1:15" ht="14.25" customHeight="1">
      <c r="A3" s="164" t="s">
        <v>235</v>
      </c>
      <c r="B3" s="148"/>
      <c r="C3" s="148"/>
      <c r="D3" s="114"/>
      <c r="E3" s="148"/>
      <c r="F3"/>
      <c r="G3"/>
      <c r="H3"/>
      <c r="I3"/>
      <c r="J3"/>
      <c r="K3"/>
      <c r="L3"/>
      <c r="M3"/>
      <c r="N3"/>
      <c r="O3"/>
    </row>
    <row r="4" spans="1:15" ht="5.0999999999999996" customHeight="1">
      <c r="A4" s="149"/>
      <c r="B4" s="150"/>
      <c r="C4" s="150"/>
      <c r="D4" s="150"/>
      <c r="E4" s="150"/>
      <c r="F4" s="151"/>
      <c r="G4" s="151"/>
      <c r="H4" s="151"/>
      <c r="I4" s="151"/>
      <c r="J4" s="151"/>
      <c r="K4" s="151"/>
      <c r="L4" s="152"/>
      <c r="M4"/>
      <c r="N4"/>
      <c r="O4"/>
    </row>
    <row r="5" spans="1:15" ht="14.25" customHeight="1">
      <c r="A5" s="196" t="s">
        <v>131</v>
      </c>
      <c r="B5" s="197"/>
      <c r="C5" s="148"/>
      <c r="D5" s="148"/>
      <c r="E5" s="148"/>
      <c r="F5"/>
      <c r="G5"/>
      <c r="H5"/>
      <c r="I5"/>
      <c r="J5"/>
      <c r="K5"/>
      <c r="L5" s="153"/>
      <c r="M5"/>
      <c r="N5"/>
      <c r="O5"/>
    </row>
    <row r="6" spans="1:15" ht="14.25" customHeight="1">
      <c r="A6" s="192" t="s">
        <v>22</v>
      </c>
      <c r="B6" s="193"/>
      <c r="C6" s="103" t="str">
        <f ca="1">OFFSET(Berechnung_Versickerung!I8,Berechnung_Versickerung!B8,0)</f>
        <v>Arbon</v>
      </c>
      <c r="D6" s="103"/>
      <c r="E6" s="103"/>
      <c r="F6"/>
      <c r="G6" s="91" t="s">
        <v>0</v>
      </c>
      <c r="H6" s="91"/>
      <c r="I6" s="195"/>
      <c r="J6" s="195"/>
      <c r="K6" s="195"/>
      <c r="L6" s="198"/>
      <c r="M6"/>
      <c r="N6"/>
      <c r="O6"/>
    </row>
    <row r="7" spans="1:15" s="6" customFormat="1" ht="14.25" customHeight="1">
      <c r="A7" s="192" t="s">
        <v>139</v>
      </c>
      <c r="B7" s="193"/>
      <c r="C7" s="195"/>
      <c r="D7" s="195"/>
      <c r="E7" s="195"/>
      <c r="F7"/>
      <c r="G7" s="91" t="s">
        <v>4</v>
      </c>
      <c r="H7" s="91"/>
      <c r="I7" s="195"/>
      <c r="J7" s="195"/>
      <c r="K7" s="195"/>
      <c r="L7" s="198"/>
      <c r="M7"/>
      <c r="N7" s="146"/>
      <c r="O7" s="146"/>
    </row>
    <row r="8" spans="1:15" s="7" customFormat="1" ht="14.25" customHeight="1">
      <c r="A8" s="192" t="s">
        <v>140</v>
      </c>
      <c r="B8" s="193"/>
      <c r="C8" s="195"/>
      <c r="D8" s="195"/>
      <c r="E8" s="195"/>
      <c r="F8"/>
      <c r="G8" s="91" t="s">
        <v>5</v>
      </c>
      <c r="H8" s="91"/>
      <c r="I8" s="195"/>
      <c r="J8" s="195"/>
      <c r="K8" s="195"/>
      <c r="L8" s="198"/>
      <c r="M8"/>
      <c r="N8" s="115"/>
      <c r="O8" s="115"/>
    </row>
    <row r="9" spans="1:15" s="8" customFormat="1" ht="14.25" customHeight="1">
      <c r="A9" s="192" t="s">
        <v>130</v>
      </c>
      <c r="B9" s="193"/>
      <c r="C9" s="194"/>
      <c r="D9" s="195"/>
      <c r="E9" s="195"/>
      <c r="F9"/>
      <c r="G9" s="91" t="s">
        <v>129</v>
      </c>
      <c r="H9" s="91"/>
      <c r="I9" s="195"/>
      <c r="J9" s="195"/>
      <c r="K9" s="195"/>
      <c r="L9" s="198"/>
      <c r="M9"/>
      <c r="N9" s="117"/>
      <c r="O9" s="117"/>
    </row>
    <row r="10" spans="1:15" s="7" customFormat="1" ht="5.0999999999999996" customHeight="1">
      <c r="A10" s="119"/>
      <c r="B10" s="120"/>
      <c r="C10" s="121"/>
      <c r="D10" s="121"/>
      <c r="E10" s="121"/>
      <c r="F10" s="120"/>
      <c r="G10" s="120"/>
      <c r="H10" s="120"/>
      <c r="I10" s="120"/>
      <c r="J10" s="120"/>
      <c r="K10" s="120"/>
      <c r="L10" s="101"/>
      <c r="M10" s="115"/>
      <c r="N10" s="115"/>
      <c r="O10" s="115"/>
    </row>
    <row r="11" spans="1:15" s="7" customFormat="1" ht="9.9499999999999993" customHeight="1">
      <c r="A11" s="115"/>
      <c r="B11" s="115"/>
      <c r="C11" s="122"/>
      <c r="D11" s="122"/>
      <c r="E11" s="122"/>
      <c r="F11" s="115"/>
      <c r="G11" s="115"/>
      <c r="H11" s="115"/>
      <c r="I11" s="115"/>
      <c r="J11" s="115"/>
      <c r="K11" s="115"/>
      <c r="L11" s="115"/>
      <c r="M11"/>
      <c r="N11"/>
      <c r="O11"/>
    </row>
    <row r="12" spans="1:15" s="7" customFormat="1" ht="9.9499999999999993" customHeight="1">
      <c r="A12" s="123"/>
      <c r="B12" s="124"/>
      <c r="C12" s="125"/>
      <c r="D12" s="125"/>
      <c r="E12" s="125"/>
      <c r="F12" s="124"/>
      <c r="G12" s="124"/>
      <c r="H12" s="124"/>
      <c r="I12" s="124"/>
      <c r="J12" s="124"/>
      <c r="K12" s="124"/>
      <c r="L12" s="124"/>
      <c r="M12" s="124"/>
      <c r="N12" s="124"/>
      <c r="O12" s="126"/>
    </row>
    <row r="13" spans="1:15" s="7" customFormat="1" ht="15.75">
      <c r="A13" s="127" t="s">
        <v>138</v>
      </c>
      <c r="B13" s="115"/>
      <c r="C13" s="115"/>
      <c r="D13" s="115"/>
      <c r="E13" s="115"/>
      <c r="F13" s="115"/>
      <c r="G13" s="115"/>
      <c r="H13" s="115"/>
      <c r="I13" s="115"/>
      <c r="J13" s="115"/>
      <c r="K13" s="209" t="s">
        <v>162</v>
      </c>
      <c r="L13" s="209"/>
      <c r="M13" s="145" t="s">
        <v>160</v>
      </c>
      <c r="N13" s="209" t="s">
        <v>159</v>
      </c>
      <c r="O13" s="210"/>
    </row>
    <row r="14" spans="1:15" s="7" customFormat="1" ht="6" customHeight="1">
      <c r="A14" s="113"/>
      <c r="B14" s="114"/>
      <c r="C14" s="114"/>
      <c r="D14" s="115"/>
      <c r="E14" s="115"/>
      <c r="F14" s="115"/>
      <c r="G14" s="115"/>
      <c r="H14" s="115"/>
      <c r="I14" s="115"/>
      <c r="J14" s="115"/>
      <c r="K14" s="205" t="s">
        <v>163</v>
      </c>
      <c r="L14" s="205"/>
      <c r="M14" s="205" t="s">
        <v>161</v>
      </c>
      <c r="N14" s="205" t="s">
        <v>163</v>
      </c>
      <c r="O14" s="207"/>
    </row>
    <row r="15" spans="1:15" s="7" customFormat="1" ht="14.45" customHeight="1">
      <c r="A15" s="142" t="s">
        <v>12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206"/>
      <c r="L15" s="206"/>
      <c r="M15" s="206"/>
      <c r="N15" s="206"/>
      <c r="O15" s="208"/>
    </row>
    <row r="16" spans="1:15" s="7" customFormat="1" ht="14.45" customHeight="1">
      <c r="A16" s="211" t="s">
        <v>132</v>
      </c>
      <c r="B16" s="212"/>
      <c r="C16" s="212"/>
      <c r="D16" s="212"/>
      <c r="E16" s="212"/>
      <c r="F16" s="212"/>
      <c r="G16" s="212"/>
      <c r="H16" s="212"/>
      <c r="I16" s="212"/>
      <c r="J16" s="213"/>
      <c r="K16" s="217"/>
      <c r="L16" s="218"/>
      <c r="M16" s="75">
        <v>1</v>
      </c>
      <c r="N16" s="201" t="str">
        <f>IF(ISNUMBER(K16),K16*M16,"")</f>
        <v/>
      </c>
      <c r="O16" s="202"/>
    </row>
    <row r="17" spans="1:15" s="7" customFormat="1" ht="14.45" customHeight="1">
      <c r="A17" s="211" t="s">
        <v>19</v>
      </c>
      <c r="B17" s="212"/>
      <c r="C17" s="212"/>
      <c r="D17" s="212"/>
      <c r="E17" s="212"/>
      <c r="F17" s="212"/>
      <c r="G17" s="212"/>
      <c r="H17" s="212"/>
      <c r="I17" s="212"/>
      <c r="J17" s="213"/>
      <c r="K17" s="217"/>
      <c r="L17" s="218"/>
      <c r="M17" s="75">
        <v>1</v>
      </c>
      <c r="N17" s="201" t="str">
        <f t="shared" ref="N17:N22" si="0">IF(ISNUMBER(K17),K17*M17,"")</f>
        <v/>
      </c>
      <c r="O17" s="202"/>
    </row>
    <row r="18" spans="1:15" s="7" customFormat="1" ht="14.45" customHeight="1">
      <c r="A18" s="211" t="s">
        <v>141</v>
      </c>
      <c r="B18" s="212"/>
      <c r="C18" s="212"/>
      <c r="D18" s="212"/>
      <c r="E18" s="212"/>
      <c r="F18" s="212"/>
      <c r="G18" s="212"/>
      <c r="H18" s="212"/>
      <c r="I18" s="212"/>
      <c r="J18" s="213"/>
      <c r="K18" s="217"/>
      <c r="L18" s="218"/>
      <c r="M18" s="75">
        <v>0.7</v>
      </c>
      <c r="N18" s="201" t="str">
        <f t="shared" si="0"/>
        <v/>
      </c>
      <c r="O18" s="202"/>
    </row>
    <row r="19" spans="1:15" s="7" customFormat="1" ht="14.45" customHeight="1">
      <c r="A19" s="211" t="s">
        <v>147</v>
      </c>
      <c r="B19" s="212"/>
      <c r="C19" s="212"/>
      <c r="D19" s="212"/>
      <c r="E19" s="212"/>
      <c r="F19" s="212"/>
      <c r="G19" s="212"/>
      <c r="H19" s="212"/>
      <c r="I19" s="212"/>
      <c r="J19" s="213"/>
      <c r="K19" s="217"/>
      <c r="L19" s="218"/>
      <c r="M19" s="75">
        <v>0.4</v>
      </c>
      <c r="N19" s="201" t="str">
        <f t="shared" si="0"/>
        <v/>
      </c>
      <c r="O19" s="202"/>
    </row>
    <row r="20" spans="1:15" s="7" customFormat="1" ht="14.45" customHeight="1">
      <c r="A20" s="211" t="s">
        <v>232</v>
      </c>
      <c r="B20" s="212"/>
      <c r="C20" s="212"/>
      <c r="D20" s="212"/>
      <c r="E20" s="212"/>
      <c r="F20" s="212"/>
      <c r="G20" s="212"/>
      <c r="H20" s="212"/>
      <c r="I20" s="212"/>
      <c r="J20" s="213"/>
      <c r="K20" s="217"/>
      <c r="L20" s="218"/>
      <c r="M20" s="75">
        <v>0.2</v>
      </c>
      <c r="N20" s="201" t="str">
        <f t="shared" si="0"/>
        <v/>
      </c>
      <c r="O20" s="202"/>
    </row>
    <row r="21" spans="1:15" s="7" customFormat="1" ht="14.45" customHeight="1">
      <c r="A21" s="211" t="s">
        <v>9</v>
      </c>
      <c r="B21" s="212"/>
      <c r="C21" s="212"/>
      <c r="D21" s="212"/>
      <c r="E21" s="212"/>
      <c r="F21" s="212"/>
      <c r="G21" s="212"/>
      <c r="H21" s="212"/>
      <c r="I21" s="212"/>
      <c r="J21" s="213"/>
      <c r="K21" s="217"/>
      <c r="L21" s="218"/>
      <c r="M21" s="75">
        <v>0.8</v>
      </c>
      <c r="N21" s="201" t="str">
        <f t="shared" si="0"/>
        <v/>
      </c>
      <c r="O21" s="202"/>
    </row>
    <row r="22" spans="1:15" s="7" customFormat="1" ht="14.45" customHeight="1">
      <c r="A22" s="211" t="s">
        <v>10</v>
      </c>
      <c r="B22" s="212"/>
      <c r="C22" s="212"/>
      <c r="D22" s="212"/>
      <c r="E22" s="212"/>
      <c r="F22" s="212"/>
      <c r="G22" s="212"/>
      <c r="H22" s="212"/>
      <c r="I22" s="212"/>
      <c r="J22" s="213"/>
      <c r="K22" s="217"/>
      <c r="L22" s="218"/>
      <c r="M22" s="75">
        <v>1</v>
      </c>
      <c r="N22" s="203" t="str">
        <f t="shared" si="0"/>
        <v/>
      </c>
      <c r="O22" s="204"/>
    </row>
    <row r="23" spans="1:15" s="7" customFormat="1" ht="6.95" customHeight="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9"/>
      <c r="L23" s="139"/>
      <c r="M23" s="140"/>
      <c r="N23" s="139"/>
      <c r="O23" s="141"/>
    </row>
    <row r="24" spans="1:15" s="7" customFormat="1" ht="14.45" customHeight="1">
      <c r="A24" s="142" t="s">
        <v>135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4"/>
    </row>
    <row r="25" spans="1:15" s="7" customFormat="1" ht="14.45" customHeight="1">
      <c r="A25" s="211" t="s">
        <v>136</v>
      </c>
      <c r="B25" s="212"/>
      <c r="C25" s="212"/>
      <c r="D25" s="212"/>
      <c r="E25" s="212"/>
      <c r="F25" s="212"/>
      <c r="G25" s="212"/>
      <c r="H25" s="212"/>
      <c r="I25" s="212"/>
      <c r="J25" s="213"/>
      <c r="K25" s="217"/>
      <c r="L25" s="218"/>
      <c r="M25" s="75">
        <v>1</v>
      </c>
      <c r="N25" s="203" t="str">
        <f t="shared" ref="N25:N33" si="1">IF(ISNUMBER(K25),K25*M25,"")</f>
        <v/>
      </c>
      <c r="O25" s="204"/>
    </row>
    <row r="26" spans="1:15" s="7" customFormat="1" ht="14.45" customHeight="1">
      <c r="A26" s="211" t="s">
        <v>13</v>
      </c>
      <c r="B26" s="212"/>
      <c r="C26" s="212"/>
      <c r="D26" s="212"/>
      <c r="E26" s="212"/>
      <c r="F26" s="212"/>
      <c r="G26" s="212"/>
      <c r="H26" s="212"/>
      <c r="I26" s="212"/>
      <c r="J26" s="213"/>
      <c r="K26" s="217"/>
      <c r="L26" s="218"/>
      <c r="M26" s="75">
        <v>0.6</v>
      </c>
      <c r="N26" s="203" t="str">
        <f t="shared" si="1"/>
        <v/>
      </c>
      <c r="O26" s="204"/>
    </row>
    <row r="27" spans="1:15" s="7" customFormat="1" ht="14.45" customHeight="1">
      <c r="A27" s="211" t="s">
        <v>142</v>
      </c>
      <c r="B27" s="212"/>
      <c r="C27" s="212"/>
      <c r="D27" s="212"/>
      <c r="E27" s="212"/>
      <c r="F27" s="212"/>
      <c r="G27" s="212"/>
      <c r="H27" s="212"/>
      <c r="I27" s="212"/>
      <c r="J27" s="213"/>
      <c r="K27" s="217"/>
      <c r="L27" s="218"/>
      <c r="M27" s="75">
        <v>0.8</v>
      </c>
      <c r="N27" s="203" t="str">
        <f t="shared" si="1"/>
        <v/>
      </c>
      <c r="O27" s="204"/>
    </row>
    <row r="28" spans="1:15" s="7" customFormat="1" ht="14.45" customHeight="1">
      <c r="A28" s="211" t="s">
        <v>143</v>
      </c>
      <c r="B28" s="212"/>
      <c r="C28" s="212"/>
      <c r="D28" s="212"/>
      <c r="E28" s="212"/>
      <c r="F28" s="212"/>
      <c r="G28" s="212"/>
      <c r="H28" s="212"/>
      <c r="I28" s="212"/>
      <c r="J28" s="213"/>
      <c r="K28" s="217"/>
      <c r="L28" s="218"/>
      <c r="M28" s="75">
        <v>0.5</v>
      </c>
      <c r="N28" s="203" t="str">
        <f t="shared" si="1"/>
        <v/>
      </c>
      <c r="O28" s="204"/>
    </row>
    <row r="29" spans="1:15" s="7" customFormat="1" ht="14.45" customHeight="1">
      <c r="A29" s="211" t="s">
        <v>144</v>
      </c>
      <c r="B29" s="212"/>
      <c r="C29" s="212"/>
      <c r="D29" s="212"/>
      <c r="E29" s="212"/>
      <c r="F29" s="212"/>
      <c r="G29" s="212"/>
      <c r="H29" s="212"/>
      <c r="I29" s="212"/>
      <c r="J29" s="213"/>
      <c r="K29" s="217"/>
      <c r="L29" s="218"/>
      <c r="M29" s="75">
        <v>0.2</v>
      </c>
      <c r="N29" s="203" t="str">
        <f t="shared" si="1"/>
        <v/>
      </c>
      <c r="O29" s="204"/>
    </row>
    <row r="30" spans="1:15" s="7" customFormat="1" ht="14.45" customHeight="1">
      <c r="A30" s="211" t="s">
        <v>145</v>
      </c>
      <c r="B30" s="212"/>
      <c r="C30" s="212"/>
      <c r="D30" s="212"/>
      <c r="E30" s="212"/>
      <c r="F30" s="212"/>
      <c r="G30" s="212"/>
      <c r="H30" s="212"/>
      <c r="I30" s="212"/>
      <c r="J30" s="213"/>
      <c r="K30" s="217"/>
      <c r="L30" s="218"/>
      <c r="M30" s="75">
        <v>0.2</v>
      </c>
      <c r="N30" s="203" t="str">
        <f t="shared" si="1"/>
        <v/>
      </c>
      <c r="O30" s="204"/>
    </row>
    <row r="31" spans="1:15" s="7" customFormat="1" ht="14.45" customHeight="1">
      <c r="A31" s="211" t="s">
        <v>146</v>
      </c>
      <c r="B31" s="212"/>
      <c r="C31" s="212"/>
      <c r="D31" s="212"/>
      <c r="E31" s="212"/>
      <c r="F31" s="212"/>
      <c r="G31" s="212"/>
      <c r="H31" s="212"/>
      <c r="I31" s="212"/>
      <c r="J31" s="213"/>
      <c r="K31" s="217"/>
      <c r="L31" s="218"/>
      <c r="M31" s="75">
        <v>0.6</v>
      </c>
      <c r="N31" s="203" t="str">
        <f t="shared" si="1"/>
        <v/>
      </c>
      <c r="O31" s="204"/>
    </row>
    <row r="32" spans="1:15" s="7" customFormat="1" ht="14.45" customHeight="1">
      <c r="A32" s="211" t="s">
        <v>20</v>
      </c>
      <c r="B32" s="212"/>
      <c r="C32" s="212"/>
      <c r="D32" s="212"/>
      <c r="E32" s="212"/>
      <c r="F32" s="212"/>
      <c r="G32" s="212"/>
      <c r="H32" s="212"/>
      <c r="I32" s="212"/>
      <c r="J32" s="213"/>
      <c r="K32" s="217"/>
      <c r="L32" s="218"/>
      <c r="M32" s="75">
        <v>0.3</v>
      </c>
      <c r="N32" s="203" t="str">
        <f t="shared" si="1"/>
        <v/>
      </c>
      <c r="O32" s="204"/>
    </row>
    <row r="33" spans="1:15" s="7" customFormat="1" ht="14.45" customHeight="1">
      <c r="A33" s="211" t="s">
        <v>133</v>
      </c>
      <c r="B33" s="212"/>
      <c r="C33" s="212"/>
      <c r="D33" s="212"/>
      <c r="E33" s="212"/>
      <c r="F33" s="212"/>
      <c r="G33" s="212"/>
      <c r="H33" s="212"/>
      <c r="I33" s="212"/>
      <c r="J33" s="213"/>
      <c r="K33" s="217"/>
      <c r="L33" s="218"/>
      <c r="M33" s="75">
        <v>0.2</v>
      </c>
      <c r="N33" s="203" t="str">
        <f t="shared" si="1"/>
        <v/>
      </c>
      <c r="O33" s="204"/>
    </row>
    <row r="34" spans="1:15" s="7" customFormat="1" ht="6.95" customHeight="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39"/>
      <c r="L34" s="139"/>
      <c r="M34" s="140"/>
      <c r="N34" s="139"/>
      <c r="O34" s="141"/>
    </row>
    <row r="35" spans="1:15" s="7" customFormat="1" ht="14.45" customHeight="1">
      <c r="A35" s="142" t="s">
        <v>134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4"/>
    </row>
    <row r="36" spans="1:15" s="7" customFormat="1" ht="14.45" customHeight="1">
      <c r="A36" s="211" t="s">
        <v>11</v>
      </c>
      <c r="B36" s="212"/>
      <c r="C36" s="212"/>
      <c r="D36" s="212"/>
      <c r="E36" s="212"/>
      <c r="F36" s="212"/>
      <c r="G36" s="212"/>
      <c r="H36" s="212"/>
      <c r="I36" s="212"/>
      <c r="J36" s="213"/>
      <c r="K36" s="217"/>
      <c r="L36" s="218"/>
      <c r="M36" s="75">
        <v>0</v>
      </c>
      <c r="N36" s="203" t="str">
        <f t="shared" ref="N36:N37" si="2">IF(ISNUMBER(K36),K36*M36,"")</f>
        <v/>
      </c>
      <c r="O36" s="204"/>
    </row>
    <row r="37" spans="1:15" s="7" customFormat="1" ht="14.45" customHeight="1">
      <c r="A37" s="211" t="s">
        <v>234</v>
      </c>
      <c r="B37" s="212"/>
      <c r="C37" s="212"/>
      <c r="D37" s="212"/>
      <c r="E37" s="212"/>
      <c r="F37" s="212"/>
      <c r="G37" s="212"/>
      <c r="H37" s="212"/>
      <c r="I37" s="212"/>
      <c r="J37" s="213"/>
      <c r="K37" s="217"/>
      <c r="L37" s="218"/>
      <c r="M37" s="75">
        <v>0.1</v>
      </c>
      <c r="N37" s="203" t="str">
        <f t="shared" si="2"/>
        <v/>
      </c>
      <c r="O37" s="204"/>
    </row>
    <row r="38" spans="1:15" s="7" customFormat="1" ht="6.95" customHeight="1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9"/>
      <c r="L38" s="139"/>
      <c r="M38" s="140"/>
      <c r="N38" s="139"/>
      <c r="O38" s="141"/>
    </row>
    <row r="39" spans="1:15" s="7" customFormat="1" ht="14.45" customHeight="1">
      <c r="A39" s="142" t="s">
        <v>137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4"/>
    </row>
    <row r="40" spans="1:15" s="7" customFormat="1" ht="14.45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6"/>
      <c r="K40" s="217"/>
      <c r="L40" s="218"/>
      <c r="M40" s="26"/>
      <c r="N40" s="203" t="str">
        <f t="shared" ref="N40:N42" si="3">IF(ISNUMBER(K40),K40*M40,"")</f>
        <v/>
      </c>
      <c r="O40" s="204"/>
    </row>
    <row r="41" spans="1:15" s="7" customFormat="1" ht="14.4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6"/>
      <c r="K41" s="217"/>
      <c r="L41" s="218"/>
      <c r="M41" s="26"/>
      <c r="N41" s="203" t="str">
        <f t="shared" si="3"/>
        <v/>
      </c>
      <c r="O41" s="204"/>
    </row>
    <row r="42" spans="1:15" s="7" customFormat="1" ht="14.45" customHeight="1">
      <c r="A42" s="214"/>
      <c r="B42" s="215"/>
      <c r="C42" s="215"/>
      <c r="D42" s="215"/>
      <c r="E42" s="215"/>
      <c r="F42" s="215"/>
      <c r="G42" s="215"/>
      <c r="H42" s="215"/>
      <c r="I42" s="215"/>
      <c r="J42" s="216"/>
      <c r="K42" s="217"/>
      <c r="L42" s="218"/>
      <c r="M42" s="26"/>
      <c r="N42" s="203" t="str">
        <f t="shared" si="3"/>
        <v/>
      </c>
      <c r="O42" s="204"/>
    </row>
    <row r="43" spans="1:15" s="7" customFormat="1" ht="6" customHeight="1">
      <c r="A43" s="113"/>
      <c r="B43" s="114"/>
      <c r="C43" s="115"/>
      <c r="D43" s="115"/>
      <c r="E43" s="115"/>
      <c r="F43" s="115"/>
      <c r="G43" s="115"/>
      <c r="H43" s="115"/>
      <c r="I43" s="115"/>
      <c r="J43" s="115"/>
      <c r="K43" s="114"/>
      <c r="L43" s="115"/>
      <c r="M43" s="115"/>
      <c r="N43" s="115"/>
      <c r="O43" s="78"/>
    </row>
    <row r="44" spans="1:15" s="8" customFormat="1" ht="14.45" customHeight="1">
      <c r="A44" s="116"/>
      <c r="B44" s="117"/>
      <c r="C44" s="117"/>
      <c r="D44" s="117"/>
      <c r="E44" s="117"/>
      <c r="F44" s="117"/>
      <c r="G44" s="117"/>
      <c r="H44" s="117"/>
      <c r="I44" s="209" t="s">
        <v>185</v>
      </c>
      <c r="J44" s="210"/>
      <c r="K44" s="203">
        <f>SUM(K16:L22,K25:L33,K36:L37,K40:L42)</f>
        <v>0</v>
      </c>
      <c r="L44" s="204"/>
      <c r="M44" s="118"/>
      <c r="N44" s="203">
        <f>SUM(N16:O22,N25:O33,N36:O37,N40:O42)</f>
        <v>0</v>
      </c>
      <c r="O44" s="204"/>
    </row>
    <row r="45" spans="1:15" s="7" customFormat="1" ht="5.0999999999999996" customHeight="1">
      <c r="A45" s="119"/>
      <c r="B45" s="120"/>
      <c r="C45" s="121"/>
      <c r="D45" s="121"/>
      <c r="E45" s="121"/>
      <c r="F45" s="120"/>
      <c r="G45" s="120"/>
      <c r="H45" s="120"/>
      <c r="I45" s="120"/>
      <c r="J45" s="120"/>
      <c r="K45" s="120"/>
      <c r="L45" s="120"/>
      <c r="M45" s="120"/>
      <c r="N45" s="120"/>
      <c r="O45" s="101"/>
    </row>
    <row r="46" spans="1:15" s="7" customFormat="1" ht="9.9499999999999993" customHeight="1">
      <c r="A46" s="115"/>
      <c r="B46" s="115"/>
      <c r="C46" s="122"/>
      <c r="D46" s="122"/>
      <c r="E46" s="122"/>
      <c r="F46" s="115"/>
      <c r="G46" s="115"/>
      <c r="H46" s="115"/>
      <c r="I46" s="115"/>
      <c r="J46" s="115"/>
      <c r="K46" s="115"/>
      <c r="L46" s="115"/>
      <c r="M46" s="115"/>
      <c r="N46" s="115"/>
      <c r="O46" s="115"/>
    </row>
    <row r="47" spans="1:15" s="7" customFormat="1" ht="9.9499999999999993" customHeight="1">
      <c r="A47" s="123"/>
      <c r="B47" s="124"/>
      <c r="C47" s="125"/>
      <c r="D47" s="125"/>
      <c r="E47" s="125"/>
      <c r="F47" s="124"/>
      <c r="G47" s="124"/>
      <c r="H47" s="124"/>
      <c r="I47" s="124"/>
      <c r="J47" s="124"/>
      <c r="K47" s="124"/>
      <c r="L47" s="124"/>
      <c r="M47" s="124"/>
      <c r="N47" s="124"/>
      <c r="O47" s="126"/>
    </row>
    <row r="48" spans="1:15" s="7" customFormat="1" ht="14.45" customHeight="1">
      <c r="A48" s="127" t="s">
        <v>220</v>
      </c>
      <c r="B48" s="115"/>
      <c r="C48" s="115"/>
      <c r="D48" s="115"/>
      <c r="E48" s="115"/>
      <c r="F48" s="115"/>
      <c r="G48" s="115"/>
      <c r="H48" s="115"/>
      <c r="I48" s="115"/>
      <c r="J48" s="115"/>
      <c r="K48" s="77"/>
      <c r="L48" s="77"/>
      <c r="M48" s="128"/>
      <c r="N48" s="77"/>
      <c r="O48" s="129"/>
    </row>
    <row r="49" spans="1:15" s="7" customFormat="1" ht="14.45" customHeight="1">
      <c r="A49" s="130"/>
      <c r="B49" s="131"/>
      <c r="C49" s="132"/>
      <c r="D49" s="132"/>
      <c r="E49" s="115"/>
      <c r="F49" s="115"/>
      <c r="G49" s="115"/>
      <c r="H49" s="115"/>
      <c r="I49" s="115"/>
      <c r="J49" s="72"/>
      <c r="K49" s="115"/>
      <c r="L49" s="115"/>
      <c r="M49" s="115"/>
      <c r="N49" s="115"/>
      <c r="O49" s="78"/>
    </row>
    <row r="50" spans="1:15" s="7" customFormat="1" ht="14.45" customHeight="1">
      <c r="A50" s="112" t="s">
        <v>154</v>
      </c>
      <c r="B50" s="77"/>
      <c r="C50" s="132"/>
      <c r="D50" s="132"/>
      <c r="E50" s="110" t="s">
        <v>190</v>
      </c>
      <c r="F50" s="72"/>
      <c r="G50" s="133"/>
      <c r="H50" s="133"/>
      <c r="I50" s="72"/>
      <c r="J50" s="72" t="s">
        <v>148</v>
      </c>
      <c r="K50" s="72"/>
      <c r="L50" s="134" t="str">
        <f>IF(E53=0,"---",IF(E54=0,"---",Berechnung_Versickerung!B30))</f>
        <v>---</v>
      </c>
      <c r="M50" s="109" t="s">
        <v>152</v>
      </c>
      <c r="N50" s="135" t="str">
        <f>IF(L50="---","",IF(L50&gt;=120,"&gt; 120 min !!!",""))</f>
        <v/>
      </c>
      <c r="O50" s="78"/>
    </row>
    <row r="51" spans="1:15" s="7" customFormat="1" ht="14.45" customHeight="1">
      <c r="A51" s="112"/>
      <c r="B51" s="77"/>
      <c r="C51" s="60"/>
      <c r="D51" s="60"/>
      <c r="E51" s="60"/>
      <c r="F51" s="72"/>
      <c r="G51" s="133"/>
      <c r="H51" s="133"/>
      <c r="I51" s="72"/>
      <c r="J51" s="72" t="s">
        <v>149</v>
      </c>
      <c r="K51" s="72"/>
      <c r="L51" s="136" t="str">
        <f>IF(E53=0,"---",IF(E54=0,"---",Berechnung_Versickerung!E30))</f>
        <v>---</v>
      </c>
      <c r="M51" s="109" t="s">
        <v>153</v>
      </c>
      <c r="N51" s="115"/>
      <c r="O51" s="78"/>
    </row>
    <row r="52" spans="1:15" s="7" customFormat="1" ht="14.45" customHeight="1">
      <c r="A52" s="76"/>
      <c r="B52" s="77"/>
      <c r="C52" s="60"/>
      <c r="D52" s="60"/>
      <c r="E52" s="72"/>
      <c r="F52" s="72"/>
      <c r="G52" s="72"/>
      <c r="H52" s="72"/>
      <c r="I52" s="72"/>
      <c r="J52" s="72"/>
      <c r="K52" s="72"/>
      <c r="L52" s="72"/>
      <c r="M52" s="72"/>
      <c r="N52" s="115"/>
      <c r="O52" s="78"/>
    </row>
    <row r="53" spans="1:15" s="7" customFormat="1" ht="14.45" customHeight="1">
      <c r="A53" s="112" t="s">
        <v>191</v>
      </c>
      <c r="B53" s="77"/>
      <c r="C53" s="60"/>
      <c r="D53" s="72"/>
      <c r="E53" s="56"/>
      <c r="F53" s="105" t="s">
        <v>203</v>
      </c>
      <c r="G53" s="106" t="str">
        <f>IF(E53="","Angabe fehlt","")</f>
        <v>Angabe fehlt</v>
      </c>
      <c r="H53" s="72"/>
      <c r="I53" s="72"/>
      <c r="J53" s="72"/>
      <c r="K53" s="107" t="s">
        <v>155</v>
      </c>
      <c r="L53" s="108">
        <f>Berechnung_Versickerung!F30</f>
        <v>0</v>
      </c>
      <c r="M53" s="109" t="s">
        <v>2</v>
      </c>
      <c r="N53" s="106" t="str">
        <f>IF(L53=0,"",IF(ROUND(L54,1)&gt;=ROUND(L53,1),"Ablauf &gt;Zulauf !",""))</f>
        <v/>
      </c>
      <c r="O53" s="111"/>
    </row>
    <row r="54" spans="1:15" s="7" customFormat="1" ht="14.45" customHeight="1">
      <c r="A54" s="112" t="s">
        <v>192</v>
      </c>
      <c r="B54" s="77"/>
      <c r="C54" s="60"/>
      <c r="D54" s="72"/>
      <c r="E54" s="55"/>
      <c r="F54" s="105" t="s">
        <v>197</v>
      </c>
      <c r="G54" s="106" t="str">
        <f>IF(E54="","Angabe fehlt","")</f>
        <v>Angabe fehlt</v>
      </c>
      <c r="H54" s="72"/>
      <c r="I54" s="72"/>
      <c r="J54" s="72"/>
      <c r="K54" s="107" t="s">
        <v>194</v>
      </c>
      <c r="L54" s="108">
        <f>Berechnung_Versickerung!B19</f>
        <v>0</v>
      </c>
      <c r="M54" s="109" t="s">
        <v>2</v>
      </c>
      <c r="N54" s="110"/>
      <c r="O54" s="111"/>
    </row>
    <row r="55" spans="1:15" s="7" customFormat="1" ht="14.45" customHeight="1" thickBot="1">
      <c r="A55" s="76"/>
      <c r="B55" s="77"/>
      <c r="C55" s="60"/>
      <c r="D55" s="60"/>
      <c r="E55" s="72"/>
      <c r="F55" s="72"/>
      <c r="G55" s="72"/>
      <c r="H55" s="77"/>
      <c r="I55" s="72"/>
      <c r="J55" s="72"/>
      <c r="K55" s="72"/>
      <c r="L55" s="72"/>
      <c r="M55" s="72"/>
      <c r="N55" s="72"/>
      <c r="O55" s="78"/>
    </row>
    <row r="56" spans="1:15" s="8" customFormat="1" ht="20.100000000000001" customHeight="1">
      <c r="A56" s="79" t="s">
        <v>198</v>
      </c>
      <c r="B56" s="80"/>
      <c r="C56" s="81"/>
      <c r="D56" s="81"/>
      <c r="E56" s="81"/>
      <c r="F56" s="82">
        <f>IF(E53=0,0,IF(E54=0,0,ROUND(Berechnung_Versickerung!I30,0)))</f>
        <v>0</v>
      </c>
      <c r="G56" s="83" t="s">
        <v>16</v>
      </c>
      <c r="H56" s="77"/>
      <c r="I56" s="77"/>
      <c r="J56" s="77"/>
      <c r="K56" s="77"/>
      <c r="L56" s="77"/>
      <c r="M56" s="77"/>
      <c r="N56" s="77"/>
      <c r="O56" s="84"/>
    </row>
    <row r="57" spans="1:15" s="8" customFormat="1" ht="20.100000000000001" customHeight="1" thickBot="1">
      <c r="A57" s="85" t="s">
        <v>151</v>
      </c>
      <c r="B57" s="86"/>
      <c r="C57" s="87"/>
      <c r="D57" s="87"/>
      <c r="E57" s="87"/>
      <c r="F57" s="88">
        <f>IF(F56=0,0,F56*1000/L54/60)</f>
        <v>0</v>
      </c>
      <c r="G57" s="89" t="s">
        <v>152</v>
      </c>
      <c r="H57" s="77"/>
      <c r="I57" s="77"/>
      <c r="J57" s="77"/>
      <c r="K57" s="77"/>
      <c r="L57" s="77"/>
      <c r="M57" s="77"/>
      <c r="N57" s="77"/>
      <c r="O57" s="84"/>
    </row>
    <row r="58" spans="1:15" s="7" customFormat="1" ht="14.45" customHeight="1">
      <c r="A58" s="90"/>
      <c r="B58" s="91"/>
      <c r="C58" s="60"/>
      <c r="D58" s="60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8"/>
    </row>
    <row r="59" spans="1:15" s="7" customFormat="1" ht="14.45" customHeight="1">
      <c r="A59" s="186"/>
      <c r="B59" s="187"/>
      <c r="C59" s="187"/>
      <c r="D59" s="187"/>
      <c r="E59" s="187"/>
      <c r="F59" s="187"/>
      <c r="G59" s="187"/>
      <c r="H59" s="72"/>
      <c r="I59" s="72"/>
      <c r="J59" s="72"/>
      <c r="K59" s="72"/>
      <c r="L59" s="72"/>
      <c r="M59" s="72"/>
      <c r="N59" s="72"/>
      <c r="O59" s="78"/>
    </row>
    <row r="60" spans="1:15" s="7" customFormat="1" ht="14.45" customHeight="1">
      <c r="A60" s="186"/>
      <c r="B60" s="187"/>
      <c r="C60" s="188"/>
      <c r="D60" s="188"/>
      <c r="E60" s="189"/>
      <c r="F60" s="189"/>
      <c r="G60" s="189"/>
      <c r="H60" s="72"/>
      <c r="I60" s="72"/>
      <c r="J60" s="72"/>
      <c r="K60" s="72"/>
      <c r="L60" s="72"/>
      <c r="M60" s="72"/>
      <c r="N60" s="72"/>
      <c r="O60" s="78"/>
    </row>
    <row r="61" spans="1:15" s="7" customFormat="1" ht="14.45" customHeight="1">
      <c r="A61" s="94"/>
      <c r="B61" s="91"/>
      <c r="C61" s="93"/>
      <c r="D61" s="93"/>
      <c r="E61" s="93"/>
      <c r="F61" s="93"/>
      <c r="G61" s="93"/>
      <c r="H61" s="72"/>
      <c r="I61" s="72"/>
      <c r="J61" s="72"/>
      <c r="K61" s="72"/>
      <c r="L61" s="72"/>
      <c r="M61" s="72"/>
      <c r="N61" s="72"/>
      <c r="O61" s="78"/>
    </row>
    <row r="62" spans="1:15" s="7" customFormat="1" ht="14.45" customHeight="1">
      <c r="A62" s="95" t="s">
        <v>207</v>
      </c>
      <c r="B62" s="91"/>
      <c r="C62" s="60"/>
      <c r="D62" s="60"/>
      <c r="E62" s="93"/>
      <c r="F62" s="93"/>
      <c r="G62" s="60"/>
      <c r="H62" s="72"/>
      <c r="I62" s="72"/>
      <c r="J62" s="72"/>
      <c r="K62" s="72"/>
      <c r="L62" s="72"/>
      <c r="M62" s="72"/>
      <c r="N62" s="72"/>
      <c r="O62" s="78"/>
    </row>
    <row r="63" spans="1:15" s="7" customFormat="1" ht="14.45" customHeight="1">
      <c r="A63" s="95" t="s">
        <v>208</v>
      </c>
      <c r="B63" s="91"/>
      <c r="C63" s="60"/>
      <c r="D63" s="220">
        <f>ROUND(F56*1/0.3,0)</f>
        <v>0</v>
      </c>
      <c r="E63" s="220"/>
      <c r="F63" s="96" t="s">
        <v>212</v>
      </c>
      <c r="G63" s="60"/>
      <c r="H63" s="72"/>
      <c r="I63" s="72"/>
      <c r="J63" s="72"/>
      <c r="K63" s="72"/>
      <c r="L63" s="72"/>
      <c r="M63" s="72"/>
      <c r="N63" s="72"/>
      <c r="O63" s="78"/>
    </row>
    <row r="64" spans="1:15" s="7" customFormat="1" ht="14.45" customHeight="1">
      <c r="A64" s="95" t="s">
        <v>209</v>
      </c>
      <c r="B64" s="91"/>
      <c r="C64" s="60"/>
      <c r="D64" s="220">
        <f>F56</f>
        <v>0</v>
      </c>
      <c r="E64" s="220"/>
      <c r="F64" s="96" t="s">
        <v>229</v>
      </c>
      <c r="G64" s="60"/>
      <c r="H64" s="72"/>
      <c r="I64" s="72"/>
      <c r="J64" s="72"/>
      <c r="K64" s="72"/>
      <c r="L64" s="72"/>
      <c r="M64" s="72"/>
      <c r="N64" s="72"/>
      <c r="O64" s="78"/>
    </row>
    <row r="65" spans="1:15" s="7" customFormat="1" ht="14.45" customHeight="1">
      <c r="A65" s="92"/>
      <c r="B65" s="91"/>
      <c r="C65" s="91"/>
      <c r="D65" s="93"/>
      <c r="E65" s="93"/>
      <c r="F65" s="96" t="s">
        <v>230</v>
      </c>
      <c r="G65" s="93"/>
      <c r="H65" s="72"/>
      <c r="I65" s="72"/>
      <c r="J65" s="72"/>
      <c r="K65" s="72"/>
      <c r="L65" s="72"/>
      <c r="M65" s="72"/>
      <c r="N65" s="72"/>
      <c r="O65" s="78"/>
    </row>
    <row r="66" spans="1:15" s="7" customFormat="1" ht="14.45" customHeight="1">
      <c r="A66" s="95" t="s">
        <v>210</v>
      </c>
      <c r="B66" s="91"/>
      <c r="C66" s="60"/>
      <c r="D66" s="219">
        <f>IF(E54=0,0,F56/E54)</f>
        <v>0</v>
      </c>
      <c r="E66" s="219"/>
      <c r="F66" s="96" t="s">
        <v>221</v>
      </c>
      <c r="G66" s="93"/>
      <c r="H66" s="72"/>
      <c r="I66" s="72"/>
      <c r="J66" s="72"/>
      <c r="K66" s="72"/>
      <c r="L66" s="72"/>
      <c r="M66" s="72"/>
      <c r="N66" s="72"/>
      <c r="O66" s="78"/>
    </row>
    <row r="67" spans="1:15" s="7" customFormat="1" ht="14.45" customHeight="1">
      <c r="A67" s="92"/>
      <c r="B67" s="96"/>
      <c r="C67" s="60"/>
      <c r="D67" s="93"/>
      <c r="E67" s="93"/>
      <c r="F67" s="93"/>
      <c r="G67" s="93"/>
      <c r="H67" s="72"/>
      <c r="I67" s="72"/>
      <c r="J67" s="72"/>
      <c r="K67" s="72"/>
      <c r="L67" s="72"/>
      <c r="M67" s="72"/>
      <c r="N67" s="72"/>
      <c r="O67" s="78"/>
    </row>
    <row r="68" spans="1:15" s="7" customFormat="1" ht="14.45" customHeight="1">
      <c r="A68" s="92"/>
      <c r="B68" s="91"/>
      <c r="C68" s="93"/>
      <c r="D68" s="93"/>
      <c r="E68" s="93"/>
      <c r="F68" s="93"/>
      <c r="G68" s="93"/>
      <c r="H68" s="72"/>
      <c r="I68" s="72"/>
      <c r="J68" s="72"/>
      <c r="K68" s="72"/>
      <c r="L68" s="72"/>
      <c r="M68" s="72"/>
      <c r="N68" s="72"/>
      <c r="O68" s="78"/>
    </row>
    <row r="69" spans="1:15" s="7" customFormat="1" ht="14.45" customHeight="1">
      <c r="A69" s="92"/>
      <c r="B69" s="91"/>
      <c r="C69" s="60"/>
      <c r="D69" s="60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8"/>
    </row>
    <row r="70" spans="1:15" s="7" customFormat="1" ht="5.0999999999999996" customHeight="1">
      <c r="A70" s="97"/>
      <c r="B70" s="98"/>
      <c r="C70" s="99"/>
      <c r="D70" s="99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1"/>
    </row>
    <row r="71" spans="1:1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</row>
    <row r="72" spans="1:15">
      <c r="A72" s="103"/>
      <c r="B72" s="91" t="s">
        <v>213</v>
      </c>
      <c r="C72" s="91"/>
      <c r="D72" s="91"/>
      <c r="E72" s="91"/>
      <c r="F72" s="104"/>
      <c r="G72" s="91" t="s">
        <v>214</v>
      </c>
      <c r="H72" s="91"/>
      <c r="I72" s="91"/>
      <c r="J72" s="91"/>
      <c r="K72" s="91"/>
      <c r="L72" s="91"/>
      <c r="M72" s="91"/>
      <c r="N72" s="91"/>
      <c r="O72" s="91"/>
    </row>
  </sheetData>
  <sheetProtection algorithmName="SHA-512" hashValue="riXdY5JtA/Ij+3ONucmjZKuVLK5C8Z40kA3msL5BeAltQFKrdJPBunyh+MQWWI8B5kR3yikGtmukQfui8Qv0zQ==" saltValue="rXTIT5vah88y4VAocWFLbg==" spinCount="100000" sheet="1" selectLockedCells="1"/>
  <mergeCells count="87">
    <mergeCell ref="A33:J33"/>
    <mergeCell ref="A36:J36"/>
    <mergeCell ref="A37:J37"/>
    <mergeCell ref="A40:J40"/>
    <mergeCell ref="A41:J41"/>
    <mergeCell ref="A28:J28"/>
    <mergeCell ref="A29:J29"/>
    <mergeCell ref="A30:J30"/>
    <mergeCell ref="A31:J31"/>
    <mergeCell ref="A32:J32"/>
    <mergeCell ref="A21:J21"/>
    <mergeCell ref="A22:J22"/>
    <mergeCell ref="A25:J25"/>
    <mergeCell ref="A26:J26"/>
    <mergeCell ref="A27:J27"/>
    <mergeCell ref="A16:J16"/>
    <mergeCell ref="A17:J17"/>
    <mergeCell ref="A18:J18"/>
    <mergeCell ref="A19:J19"/>
    <mergeCell ref="A20:J20"/>
    <mergeCell ref="D66:E66"/>
    <mergeCell ref="D64:E64"/>
    <mergeCell ref="D63:E63"/>
    <mergeCell ref="K41:L41"/>
    <mergeCell ref="N41:O41"/>
    <mergeCell ref="K42:L42"/>
    <mergeCell ref="N42:O42"/>
    <mergeCell ref="I44:J44"/>
    <mergeCell ref="K44:L44"/>
    <mergeCell ref="N44:O44"/>
    <mergeCell ref="A42:J42"/>
    <mergeCell ref="K36:L36"/>
    <mergeCell ref="N36:O36"/>
    <mergeCell ref="K37:L37"/>
    <mergeCell ref="N37:O37"/>
    <mergeCell ref="K40:L40"/>
    <mergeCell ref="N40:O40"/>
    <mergeCell ref="K31:L31"/>
    <mergeCell ref="N31:O31"/>
    <mergeCell ref="K32:L32"/>
    <mergeCell ref="N32:O32"/>
    <mergeCell ref="K33:L33"/>
    <mergeCell ref="N33:O33"/>
    <mergeCell ref="K28:L28"/>
    <mergeCell ref="N28:O28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0:L20"/>
    <mergeCell ref="N20:O20"/>
    <mergeCell ref="K21:L21"/>
    <mergeCell ref="N21:O21"/>
    <mergeCell ref="K22:L22"/>
    <mergeCell ref="N22:O22"/>
    <mergeCell ref="K17:L17"/>
    <mergeCell ref="N17:O17"/>
    <mergeCell ref="K18:L18"/>
    <mergeCell ref="N18:O18"/>
    <mergeCell ref="K19:L19"/>
    <mergeCell ref="N19:O19"/>
    <mergeCell ref="N13:O13"/>
    <mergeCell ref="K14:L15"/>
    <mergeCell ref="M14:M15"/>
    <mergeCell ref="N14:O15"/>
    <mergeCell ref="K16:L16"/>
    <mergeCell ref="N16:O16"/>
    <mergeCell ref="K13:L13"/>
    <mergeCell ref="A8:B8"/>
    <mergeCell ref="I8:L8"/>
    <mergeCell ref="A9:B9"/>
    <mergeCell ref="C9:E9"/>
    <mergeCell ref="I9:L9"/>
    <mergeCell ref="C8:E8"/>
    <mergeCell ref="A2:M2"/>
    <mergeCell ref="A5:B5"/>
    <mergeCell ref="A6:B6"/>
    <mergeCell ref="I6:L6"/>
    <mergeCell ref="A7:B7"/>
    <mergeCell ref="C7:E7"/>
    <mergeCell ref="I7:L7"/>
  </mergeCells>
  <pageMargins left="0.78740157480314965" right="0.39370078740157483" top="0.47244094488188981" bottom="0.47244094488188981" header="0.19685039370078741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514350</xdr:colOff>
                    <xdr:row>5</xdr:row>
                    <xdr:rowOff>0</xdr:rowOff>
                  </from>
                  <to>
                    <xdr:col>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Drop Down 4">
              <controlPr defaultSize="0" autoLine="0" autoPict="0">
                <anchor moveWithCells="1">
                  <from>
                    <xdr:col>2</xdr:col>
                    <xdr:colOff>0</xdr:colOff>
                    <xdr:row>49</xdr:row>
                    <xdr:rowOff>0</xdr:rowOff>
                  </from>
                  <to>
                    <xdr:col>4</xdr:col>
                    <xdr:colOff>9525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F6C8-D632-498B-AA09-36E17FC637B4}">
  <dimension ref="A1:A37"/>
  <sheetViews>
    <sheetView zoomScaleNormal="100" workbookViewId="0">
      <selection activeCell="L21" sqref="L21"/>
    </sheetView>
  </sheetViews>
  <sheetFormatPr baseColWidth="10" defaultRowHeight="12.75"/>
  <cols>
    <col min="1" max="1" width="3" customWidth="1"/>
  </cols>
  <sheetData>
    <row r="1" spans="1:1" ht="18">
      <c r="A1" s="71" t="s">
        <v>223</v>
      </c>
    </row>
    <row r="2" spans="1:1">
      <c r="A2" s="72"/>
    </row>
    <row r="3" spans="1:1">
      <c r="A3" s="72"/>
    </row>
    <row r="4" spans="1:1" ht="15.75">
      <c r="A4" s="73" t="s">
        <v>224</v>
      </c>
    </row>
    <row r="5" spans="1:1" ht="9.75" customHeight="1"/>
    <row r="6" spans="1:1" ht="14.25">
      <c r="A6" s="70"/>
    </row>
    <row r="7" spans="1:1" ht="14.25">
      <c r="A7" s="70"/>
    </row>
    <row r="8" spans="1:1" ht="14.25">
      <c r="A8" s="70"/>
    </row>
    <row r="9" spans="1:1" ht="14.25">
      <c r="A9" s="70"/>
    </row>
    <row r="10" spans="1:1" ht="14.25">
      <c r="A10" s="70"/>
    </row>
    <row r="11" spans="1:1" ht="14.25">
      <c r="A11" s="70"/>
    </row>
    <row r="12" spans="1:1" ht="14.25">
      <c r="A12" s="70"/>
    </row>
    <row r="13" spans="1:1" ht="14.25">
      <c r="A13" s="70"/>
    </row>
    <row r="14" spans="1:1" ht="14.25">
      <c r="A14" s="70"/>
    </row>
    <row r="15" spans="1:1" ht="14.25">
      <c r="A15" s="70"/>
    </row>
    <row r="16" spans="1:1" ht="14.25">
      <c r="A16" s="70"/>
    </row>
    <row r="17" spans="1:1" ht="14.25">
      <c r="A17" s="70"/>
    </row>
    <row r="21" spans="1:1" ht="15.75">
      <c r="A21" s="73" t="s">
        <v>225</v>
      </c>
    </row>
    <row r="23" spans="1:1" ht="14.25">
      <c r="A23" s="74"/>
    </row>
    <row r="24" spans="1:1" ht="14.25">
      <c r="A24" s="74"/>
    </row>
    <row r="25" spans="1:1" ht="14.25">
      <c r="A25" s="74"/>
    </row>
    <row r="26" spans="1:1" ht="14.25">
      <c r="A26" s="74"/>
    </row>
    <row r="27" spans="1:1" ht="14.25">
      <c r="A27" s="74"/>
    </row>
    <row r="28" spans="1:1" ht="14.25">
      <c r="A28" s="74"/>
    </row>
    <row r="29" spans="1:1" ht="14.25">
      <c r="A29" s="74"/>
    </row>
    <row r="30" spans="1:1" ht="14.25">
      <c r="A30" s="74"/>
    </row>
    <row r="31" spans="1:1" ht="14.25">
      <c r="A31" s="74"/>
    </row>
    <row r="32" spans="1:1" ht="14.25">
      <c r="A32" s="74"/>
    </row>
    <row r="33" spans="1:1" ht="14.25">
      <c r="A33" s="74"/>
    </row>
    <row r="34" spans="1:1" ht="14.25">
      <c r="A34" s="74"/>
    </row>
    <row r="35" spans="1:1" ht="14.25">
      <c r="A35" s="74"/>
    </row>
    <row r="37" spans="1:1" ht="15.75">
      <c r="A37" s="73" t="s">
        <v>226</v>
      </c>
    </row>
  </sheetData>
  <sheetProtection algorithmName="SHA-512" hashValue="SKFB/tMEvtFkQQCYKEQqDuYW+KKxlueyhy5gHjPYvlyLX3tySX4ntR9RJYrJn/SyYhZ+yNT/a/fXAE9dfbgqxQ==" saltValue="ryw76nZfOg/xDYYC2N4au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C57D-F438-4750-8237-B50D2C6297DF}">
  <dimension ref="A1:A36"/>
  <sheetViews>
    <sheetView zoomScaleNormal="100" workbookViewId="0">
      <selection activeCell="K30" sqref="K30"/>
    </sheetView>
  </sheetViews>
  <sheetFormatPr baseColWidth="10" defaultRowHeight="12.75"/>
  <cols>
    <col min="1" max="1" width="3" customWidth="1"/>
  </cols>
  <sheetData>
    <row r="1" spans="1:1" ht="18">
      <c r="A1" s="71" t="s">
        <v>227</v>
      </c>
    </row>
    <row r="2" spans="1:1">
      <c r="A2" s="72"/>
    </row>
    <row r="3" spans="1:1">
      <c r="A3" s="72"/>
    </row>
    <row r="4" spans="1:1" ht="15.75">
      <c r="A4" s="73" t="s">
        <v>210</v>
      </c>
    </row>
    <row r="5" spans="1:1" ht="9.75" customHeight="1"/>
    <row r="6" spans="1:1" ht="14.25">
      <c r="A6" s="70"/>
    </row>
    <row r="7" spans="1:1" ht="14.25">
      <c r="A7" s="70"/>
    </row>
    <row r="8" spans="1:1" ht="14.25">
      <c r="A8" s="70"/>
    </row>
    <row r="9" spans="1:1" ht="14.25">
      <c r="A9" s="70"/>
    </row>
    <row r="10" spans="1:1" ht="14.25">
      <c r="A10" s="70"/>
    </row>
    <row r="11" spans="1:1" ht="14.25">
      <c r="A11" s="70"/>
    </row>
    <row r="12" spans="1:1" ht="14.25">
      <c r="A12" s="70"/>
    </row>
    <row r="13" spans="1:1" ht="14.25">
      <c r="A13" s="70"/>
    </row>
    <row r="14" spans="1:1" ht="14.25">
      <c r="A14" s="70"/>
    </row>
    <row r="15" spans="1:1" ht="14.25">
      <c r="A15" s="70"/>
    </row>
    <row r="16" spans="1:1" ht="14.25">
      <c r="A16" s="70"/>
    </row>
    <row r="17" spans="1:1" ht="14.25">
      <c r="A17" s="70"/>
    </row>
    <row r="20" spans="1:1" ht="15.75">
      <c r="A20" s="73" t="s">
        <v>228</v>
      </c>
    </row>
    <row r="22" spans="1:1" ht="14.25">
      <c r="A22" s="74"/>
    </row>
    <row r="23" spans="1:1" ht="14.25">
      <c r="A23" s="74"/>
    </row>
    <row r="24" spans="1:1" ht="14.25">
      <c r="A24" s="74"/>
    </row>
    <row r="25" spans="1:1" ht="14.25">
      <c r="A25" s="74"/>
    </row>
    <row r="26" spans="1:1" ht="14.25">
      <c r="A26" s="74"/>
    </row>
    <row r="27" spans="1:1" ht="14.25">
      <c r="A27" s="74"/>
    </row>
    <row r="28" spans="1:1" ht="14.25">
      <c r="A28" s="74"/>
    </row>
    <row r="29" spans="1:1" ht="14.25">
      <c r="A29" s="74"/>
    </row>
    <row r="30" spans="1:1" ht="14.25">
      <c r="A30" s="74"/>
    </row>
    <row r="31" spans="1:1" ht="14.25">
      <c r="A31" s="74"/>
    </row>
    <row r="32" spans="1:1" ht="14.25">
      <c r="A32" s="74"/>
    </row>
    <row r="33" spans="1:1" ht="14.25">
      <c r="A33" s="74"/>
    </row>
    <row r="34" spans="1:1" ht="14.25">
      <c r="A34" s="74"/>
    </row>
    <row r="36" spans="1:1" ht="15.75">
      <c r="A36" s="73" t="s">
        <v>209</v>
      </c>
    </row>
  </sheetData>
  <sheetProtection algorithmName="SHA-512" hashValue="XONnmkgQoxToi+ZzxD45akf7ri79/Cb9iIjmIRGEw24YTLFBs0qVFueXfnzCHKss9ZlN3dvBnzKEenTf4bsWrw==" saltValue="kEXRDaJ6TFBgYZeU9eJHr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5FC4-6B79-4781-8D7C-7A5A30B0B891}">
  <sheetPr>
    <pageSetUpPr fitToPage="1"/>
  </sheetPr>
  <dimension ref="A1:BM486"/>
  <sheetViews>
    <sheetView zoomScaleNormal="100" workbookViewId="0">
      <selection activeCell="I16" sqref="I16"/>
    </sheetView>
  </sheetViews>
  <sheetFormatPr baseColWidth="10" defaultColWidth="11.42578125" defaultRowHeight="12.75"/>
  <cols>
    <col min="1" max="1" width="48.140625" style="1" customWidth="1"/>
    <col min="2" max="2" width="11.42578125" style="1"/>
    <col min="3" max="3" width="9.140625" style="1" customWidth="1"/>
    <col min="4" max="7" width="11.42578125" style="1"/>
    <col min="8" max="8" width="6" style="1" customWidth="1"/>
    <col min="9" max="10" width="19" style="1" customWidth="1"/>
    <col min="11" max="11" width="11.42578125" style="1"/>
    <col min="12" max="12" width="18.28515625" style="1" customWidth="1"/>
    <col min="13" max="13" width="11.42578125" style="1"/>
    <col min="14" max="14" width="8.140625" style="1" customWidth="1"/>
    <col min="15" max="15" width="7.5703125" style="1" customWidth="1"/>
    <col min="16" max="16" width="14.28515625" style="1" bestFit="1" customWidth="1"/>
    <col min="17" max="17" width="11.42578125" style="1"/>
    <col min="18" max="18" width="7" style="1" customWidth="1"/>
    <col min="19" max="19" width="13.42578125" style="1" customWidth="1"/>
    <col min="20" max="20" width="11.42578125" style="1"/>
    <col min="21" max="21" width="8.28515625" style="1" customWidth="1"/>
    <col min="22" max="22" width="15.28515625" style="1" bestFit="1" customWidth="1"/>
    <col min="23" max="23" width="11.42578125" style="1"/>
    <col min="24" max="24" width="5.85546875" style="1" customWidth="1"/>
    <col min="25" max="25" width="11.42578125" style="1"/>
    <col min="26" max="26" width="11.42578125" style="16"/>
    <col min="27" max="27" width="2.5703125" style="1" customWidth="1"/>
    <col min="28" max="28" width="16.7109375" style="1" bestFit="1" customWidth="1"/>
    <col min="29" max="29" width="11.42578125" style="1"/>
    <col min="30" max="30" width="3.42578125" style="1" customWidth="1"/>
    <col min="31" max="31" width="13.42578125" style="1" bestFit="1" customWidth="1"/>
    <col min="32" max="32" width="11.42578125" style="1"/>
    <col min="33" max="33" width="3.42578125" style="1" customWidth="1"/>
    <col min="34" max="34" width="13.42578125" style="1" bestFit="1" customWidth="1"/>
    <col min="35" max="35" width="11.42578125" style="1"/>
    <col min="36" max="36" width="4" style="1" customWidth="1"/>
    <col min="37" max="37" width="20.85546875" style="1" customWidth="1"/>
    <col min="38" max="38" width="11.42578125" style="1"/>
    <col min="39" max="39" width="2.85546875" style="1" customWidth="1"/>
    <col min="40" max="40" width="22.7109375" style="1" bestFit="1" customWidth="1"/>
    <col min="41" max="41" width="11.42578125" style="1"/>
    <col min="42" max="42" width="3.7109375" style="1" customWidth="1"/>
    <col min="43" max="43" width="19.85546875" style="1" bestFit="1" customWidth="1"/>
    <col min="44" max="44" width="11.42578125" style="1"/>
    <col min="45" max="45" width="3.5703125" style="1" customWidth="1"/>
    <col min="46" max="46" width="29.7109375" style="1" bestFit="1" customWidth="1"/>
    <col min="47" max="47" width="11.42578125" style="1"/>
    <col min="48" max="48" width="3.5703125" style="1" customWidth="1"/>
    <col min="49" max="49" width="16.140625" style="1" customWidth="1"/>
    <col min="50" max="50" width="11.42578125" style="1"/>
    <col min="51" max="51" width="3.5703125" style="1" customWidth="1"/>
    <col min="52" max="52" width="13" style="1" customWidth="1"/>
    <col min="53" max="53" width="11.42578125" style="1"/>
    <col min="54" max="54" width="3.5703125" style="1" customWidth="1"/>
    <col min="55" max="55" width="13" style="1" customWidth="1"/>
    <col min="56" max="56" width="11.42578125" style="1"/>
    <col min="57" max="57" width="2.5703125" style="1" customWidth="1"/>
    <col min="58" max="58" width="14.42578125" style="1" bestFit="1" customWidth="1"/>
    <col min="59" max="59" width="11.42578125" style="1"/>
    <col min="60" max="60" width="2.5703125" style="1" customWidth="1"/>
    <col min="61" max="61" width="14.42578125" style="1" bestFit="1" customWidth="1"/>
    <col min="62" max="62" width="11.42578125" style="1"/>
    <col min="63" max="63" width="2.85546875" style="1" customWidth="1"/>
    <col min="64" max="64" width="19.85546875" style="1" bestFit="1" customWidth="1"/>
    <col min="65" max="16384" width="11.42578125" style="1"/>
  </cols>
  <sheetData>
    <row r="1" spans="1:65" ht="20.25">
      <c r="A1" s="9" t="s">
        <v>201</v>
      </c>
    </row>
    <row r="2" spans="1:65" ht="15.75">
      <c r="A2" s="22" t="s">
        <v>261</v>
      </c>
    </row>
    <row r="4" spans="1:65" ht="20.25">
      <c r="A4" s="2"/>
      <c r="H4" s="11" t="s">
        <v>7</v>
      </c>
    </row>
    <row r="5" spans="1:65" ht="20.25">
      <c r="H5" s="11" t="s">
        <v>8</v>
      </c>
    </row>
    <row r="6" spans="1:65">
      <c r="A6" s="2" t="s">
        <v>1</v>
      </c>
      <c r="D6" s="10" t="s">
        <v>18</v>
      </c>
    </row>
    <row r="7" spans="1:65">
      <c r="A7" s="2"/>
      <c r="E7" s="20"/>
    </row>
    <row r="8" spans="1:65" ht="13.5">
      <c r="A8" s="3" t="s">
        <v>26</v>
      </c>
      <c r="B8" s="14">
        <v>2</v>
      </c>
      <c r="D8" s="1" t="s">
        <v>17</v>
      </c>
      <c r="H8" s="173" t="s">
        <v>15</v>
      </c>
      <c r="I8" s="173" t="s">
        <v>21</v>
      </c>
      <c r="J8" s="10"/>
      <c r="K8" s="12" t="s">
        <v>15</v>
      </c>
      <c r="L8" s="12" t="s">
        <v>24</v>
      </c>
      <c r="M8" s="17" t="s">
        <v>108</v>
      </c>
      <c r="N8" s="10"/>
    </row>
    <row r="9" spans="1:65" ht="13.5">
      <c r="A9" s="3" t="s">
        <v>27</v>
      </c>
      <c r="B9" s="14">
        <v>4</v>
      </c>
      <c r="D9" s="1" t="s">
        <v>17</v>
      </c>
      <c r="H9" s="174">
        <v>1</v>
      </c>
      <c r="I9" s="173" t="s">
        <v>23</v>
      </c>
      <c r="J9" s="10"/>
      <c r="K9" s="4">
        <v>1</v>
      </c>
      <c r="L9" s="12" t="s">
        <v>25</v>
      </c>
      <c r="M9" s="18"/>
      <c r="P9" s="173" t="s">
        <v>262</v>
      </c>
      <c r="Q9" s="17" t="s">
        <v>108</v>
      </c>
      <c r="S9" s="173" t="s">
        <v>263</v>
      </c>
      <c r="T9" s="17" t="s">
        <v>108</v>
      </c>
      <c r="V9" s="173" t="s">
        <v>264</v>
      </c>
      <c r="W9" s="17" t="s">
        <v>108</v>
      </c>
      <c r="Y9" s="173" t="s">
        <v>265</v>
      </c>
      <c r="Z9" s="17" t="s">
        <v>108</v>
      </c>
      <c r="AB9" s="173" t="s">
        <v>266</v>
      </c>
      <c r="AC9" s="17" t="s">
        <v>108</v>
      </c>
      <c r="AE9" s="173" t="s">
        <v>267</v>
      </c>
      <c r="AF9" s="17" t="s">
        <v>108</v>
      </c>
      <c r="AH9" s="173" t="s">
        <v>268</v>
      </c>
      <c r="AI9" s="17" t="s">
        <v>108</v>
      </c>
      <c r="AK9" s="173" t="s">
        <v>269</v>
      </c>
      <c r="AL9" s="17" t="s">
        <v>108</v>
      </c>
      <c r="AN9" s="12"/>
      <c r="AO9" s="17" t="s">
        <v>108</v>
      </c>
      <c r="AQ9" s="12"/>
      <c r="AR9" s="17" t="s">
        <v>108</v>
      </c>
      <c r="AT9" s="12"/>
      <c r="AU9" s="17" t="s">
        <v>108</v>
      </c>
      <c r="AW9" s="12"/>
      <c r="AX9" s="17" t="s">
        <v>108</v>
      </c>
      <c r="AZ9" s="12"/>
      <c r="BA9" s="17" t="s">
        <v>108</v>
      </c>
      <c r="BC9" s="12"/>
      <c r="BD9" s="17" t="s">
        <v>108</v>
      </c>
      <c r="BF9" s="12"/>
      <c r="BG9" s="17" t="s">
        <v>108</v>
      </c>
      <c r="BI9" s="12"/>
      <c r="BJ9" s="17" t="s">
        <v>108</v>
      </c>
      <c r="BL9" s="12"/>
      <c r="BM9" s="17" t="s">
        <v>108</v>
      </c>
    </row>
    <row r="10" spans="1:65" ht="14.25">
      <c r="A10" s="21" t="s">
        <v>186</v>
      </c>
      <c r="B10" s="25">
        <f>Versickerungsanlage!K44/10000</f>
        <v>0</v>
      </c>
      <c r="C10" s="21" t="s">
        <v>187</v>
      </c>
      <c r="D10" s="21" t="s">
        <v>202</v>
      </c>
      <c r="H10" s="174">
        <v>2</v>
      </c>
      <c r="I10" s="175" t="s">
        <v>262</v>
      </c>
      <c r="J10" s="3"/>
      <c r="K10" s="4">
        <v>2</v>
      </c>
      <c r="L10" s="18" t="str">
        <f ca="1">IF(OFFSET(J10,,$B$8*3)=0,"",OFFSET(J10,,$B$8*3))</f>
        <v>GI</v>
      </c>
      <c r="M10" s="19">
        <f ca="1">IF(OFFSET(K10,,$B$8*3)=0,"",OFFSET(K10,,$B$8*3))</f>
        <v>0.15</v>
      </c>
      <c r="N10" s="15"/>
      <c r="P10" s="177" t="s">
        <v>41</v>
      </c>
      <c r="Q10" s="178">
        <v>0.15</v>
      </c>
      <c r="S10" s="177" t="s">
        <v>51</v>
      </c>
      <c r="T10" s="178">
        <v>0.1</v>
      </c>
      <c r="V10" s="177" t="s">
        <v>57</v>
      </c>
      <c r="W10" s="178">
        <v>0.1</v>
      </c>
      <c r="Y10" s="177" t="s">
        <v>63</v>
      </c>
      <c r="Z10" s="179">
        <v>5.0000000000000001E-3</v>
      </c>
      <c r="AB10" s="177" t="s">
        <v>64</v>
      </c>
      <c r="AC10" s="178">
        <v>0.1</v>
      </c>
      <c r="AE10" s="177" t="s">
        <v>52</v>
      </c>
      <c r="AF10" s="178">
        <v>0.1</v>
      </c>
      <c r="AH10" s="177" t="s">
        <v>52</v>
      </c>
      <c r="AI10" s="178">
        <v>0.1</v>
      </c>
      <c r="AK10" s="177" t="s">
        <v>45</v>
      </c>
      <c r="AL10" s="178">
        <v>0.1</v>
      </c>
      <c r="AN10" s="4" t="s">
        <v>47</v>
      </c>
      <c r="AO10" s="13">
        <v>0.1</v>
      </c>
      <c r="AQ10" s="18" t="s">
        <v>43</v>
      </c>
      <c r="AR10" s="13">
        <v>0.1</v>
      </c>
      <c r="AT10" s="4" t="s">
        <v>51</v>
      </c>
      <c r="AU10" s="13">
        <v>0.1</v>
      </c>
      <c r="AW10" s="4" t="s">
        <v>95</v>
      </c>
      <c r="AX10" s="13">
        <v>0.15</v>
      </c>
      <c r="AZ10" s="28" t="s">
        <v>52</v>
      </c>
      <c r="BA10" s="13">
        <v>0.1</v>
      </c>
      <c r="BC10" s="4" t="s">
        <v>76</v>
      </c>
      <c r="BD10" s="13">
        <v>0.15</v>
      </c>
      <c r="BF10" s="28" t="s">
        <v>52</v>
      </c>
      <c r="BG10" s="13">
        <v>0.1</v>
      </c>
      <c r="BI10" s="4" t="s">
        <v>80</v>
      </c>
      <c r="BJ10" s="13">
        <v>0.1</v>
      </c>
      <c r="BL10" s="4" t="s">
        <v>86</v>
      </c>
      <c r="BM10" s="13">
        <v>0.1</v>
      </c>
    </row>
    <row r="11" spans="1:65" ht="15.75">
      <c r="A11" s="21" t="s">
        <v>122</v>
      </c>
      <c r="B11" s="25">
        <f>IF(Versickerungsanlage!N44="",0,Versickerungsanlage!N44/10000)</f>
        <v>0</v>
      </c>
      <c r="C11" s="21" t="s">
        <v>123</v>
      </c>
      <c r="D11" s="21" t="s">
        <v>202</v>
      </c>
      <c r="H11" s="174">
        <v>3</v>
      </c>
      <c r="I11" s="175" t="s">
        <v>263</v>
      </c>
      <c r="J11" s="3"/>
      <c r="K11" s="4">
        <v>3</v>
      </c>
      <c r="L11" s="18" t="str">
        <f t="shared" ref="L11:M24" ca="1" si="0">IF(OFFSET(J11,,$B$8*3)=0,"",OFFSET(J11,,$B$8*3))</f>
        <v>K2</v>
      </c>
      <c r="M11" s="19">
        <f t="shared" ca="1" si="0"/>
        <v>0.15</v>
      </c>
      <c r="N11" s="15"/>
      <c r="P11" s="177" t="s">
        <v>42</v>
      </c>
      <c r="Q11" s="178">
        <v>0.15</v>
      </c>
      <c r="S11" s="177" t="s">
        <v>52</v>
      </c>
      <c r="T11" s="178">
        <v>0.15</v>
      </c>
      <c r="V11" s="177" t="s">
        <v>58</v>
      </c>
      <c r="W11" s="178">
        <v>0.1</v>
      </c>
      <c r="Y11" s="177" t="s">
        <v>51</v>
      </c>
      <c r="Z11" s="179">
        <v>0.1</v>
      </c>
      <c r="AB11" s="177" t="s">
        <v>65</v>
      </c>
      <c r="AC11" s="178">
        <v>0.1</v>
      </c>
      <c r="AE11" s="177" t="s">
        <v>79</v>
      </c>
      <c r="AF11" s="178">
        <v>0.1</v>
      </c>
      <c r="AH11" s="177" t="s">
        <v>69</v>
      </c>
      <c r="AI11" s="178">
        <v>0.15</v>
      </c>
      <c r="AK11" s="177" t="s">
        <v>46</v>
      </c>
      <c r="AL11" s="178">
        <v>0.1</v>
      </c>
      <c r="AN11" s="4" t="s">
        <v>45</v>
      </c>
      <c r="AO11" s="13">
        <v>0.1</v>
      </c>
      <c r="AQ11" s="18" t="s">
        <v>113</v>
      </c>
      <c r="AR11" s="13">
        <v>0.1</v>
      </c>
      <c r="AT11" s="4" t="s">
        <v>43</v>
      </c>
      <c r="AU11" s="13">
        <v>0.15</v>
      </c>
      <c r="AW11" s="4" t="s">
        <v>42</v>
      </c>
      <c r="AX11" s="13">
        <v>0.15</v>
      </c>
      <c r="AZ11" s="28" t="s">
        <v>79</v>
      </c>
      <c r="BA11" s="13">
        <v>0.1</v>
      </c>
      <c r="BC11" s="4" t="s">
        <v>77</v>
      </c>
      <c r="BD11" s="13">
        <v>0.15</v>
      </c>
      <c r="BF11" s="28" t="s">
        <v>79</v>
      </c>
      <c r="BG11" s="13">
        <v>0.1</v>
      </c>
      <c r="BI11" s="4" t="s">
        <v>81</v>
      </c>
      <c r="BJ11" s="13">
        <v>0.1</v>
      </c>
      <c r="BL11" s="4" t="s">
        <v>87</v>
      </c>
      <c r="BM11" s="13">
        <v>0.1</v>
      </c>
    </row>
    <row r="12" spans="1:65" ht="14.25">
      <c r="A12" s="21" t="s">
        <v>154</v>
      </c>
      <c r="B12" s="14">
        <v>4</v>
      </c>
      <c r="D12" s="1" t="s">
        <v>17</v>
      </c>
      <c r="H12" s="174">
        <v>4</v>
      </c>
      <c r="I12" s="175" t="s">
        <v>264</v>
      </c>
      <c r="J12" s="3"/>
      <c r="K12" s="4">
        <v>4</v>
      </c>
      <c r="L12" s="18" t="str">
        <f t="shared" ca="1" si="0"/>
        <v>K3</v>
      </c>
      <c r="M12" s="19">
        <f t="shared" ca="1" si="0"/>
        <v>0.15</v>
      </c>
      <c r="N12" s="15"/>
      <c r="P12" s="177" t="s">
        <v>43</v>
      </c>
      <c r="Q12" s="178">
        <v>0.15</v>
      </c>
      <c r="S12" s="177" t="s">
        <v>99</v>
      </c>
      <c r="T12" s="178">
        <v>0.15</v>
      </c>
      <c r="V12" s="177" t="s">
        <v>59</v>
      </c>
      <c r="W12" s="178">
        <v>0.1</v>
      </c>
      <c r="Y12" s="177" t="s">
        <v>100</v>
      </c>
      <c r="Z12" s="179">
        <v>0.1</v>
      </c>
      <c r="AB12" s="177" t="s">
        <v>66</v>
      </c>
      <c r="AC12" s="178">
        <v>0.1</v>
      </c>
      <c r="AE12" s="177" t="s">
        <v>45</v>
      </c>
      <c r="AF12" s="178">
        <v>0.1</v>
      </c>
      <c r="AH12" s="177" t="s">
        <v>45</v>
      </c>
      <c r="AI12" s="178">
        <v>0.1</v>
      </c>
      <c r="AK12" s="177" t="s">
        <v>55</v>
      </c>
      <c r="AL12" s="178">
        <v>0.1</v>
      </c>
      <c r="AN12" s="4" t="s">
        <v>46</v>
      </c>
      <c r="AO12" s="13">
        <v>0.1</v>
      </c>
      <c r="AQ12" s="18" t="s">
        <v>114</v>
      </c>
      <c r="AR12" s="13">
        <v>0.1</v>
      </c>
      <c r="AT12" s="4" t="s">
        <v>72</v>
      </c>
      <c r="AU12" s="13">
        <v>0.15</v>
      </c>
      <c r="AW12" s="4" t="s">
        <v>45</v>
      </c>
      <c r="AX12" s="13">
        <v>0.1</v>
      </c>
      <c r="AZ12" s="28" t="s">
        <v>45</v>
      </c>
      <c r="BA12" s="13">
        <v>0.1</v>
      </c>
      <c r="BC12" s="4" t="s">
        <v>78</v>
      </c>
      <c r="BD12" s="13">
        <v>0.1</v>
      </c>
      <c r="BF12" s="28" t="s">
        <v>45</v>
      </c>
      <c r="BG12" s="13">
        <v>0.1</v>
      </c>
      <c r="BI12" s="4" t="s">
        <v>43</v>
      </c>
      <c r="BJ12" s="13">
        <v>0.1</v>
      </c>
      <c r="BL12" s="4" t="s">
        <v>88</v>
      </c>
      <c r="BM12" s="13">
        <v>0.1</v>
      </c>
    </row>
    <row r="13" spans="1:65" ht="14.25">
      <c r="H13" s="174">
        <v>5</v>
      </c>
      <c r="I13" s="175" t="s">
        <v>265</v>
      </c>
      <c r="J13" s="3"/>
      <c r="K13" s="4">
        <v>5</v>
      </c>
      <c r="L13" s="18" t="str">
        <f t="shared" ca="1" si="0"/>
        <v>OE</v>
      </c>
      <c r="M13" s="19">
        <f t="shared" ca="1" si="0"/>
        <v>0.15</v>
      </c>
      <c r="N13" s="15"/>
      <c r="P13" s="177" t="s">
        <v>44</v>
      </c>
      <c r="Q13" s="178">
        <v>0.15</v>
      </c>
      <c r="S13" s="177" t="s">
        <v>98</v>
      </c>
      <c r="T13" s="178">
        <v>0.15</v>
      </c>
      <c r="V13" s="177" t="s">
        <v>60</v>
      </c>
      <c r="W13" s="178">
        <v>0.1</v>
      </c>
      <c r="Y13" s="177" t="s">
        <v>43</v>
      </c>
      <c r="Z13" s="179">
        <v>0.1</v>
      </c>
      <c r="AB13" s="177" t="s">
        <v>67</v>
      </c>
      <c r="AC13" s="178">
        <v>0.1</v>
      </c>
      <c r="AE13" s="177" t="s">
        <v>46</v>
      </c>
      <c r="AF13" s="178">
        <v>0.1</v>
      </c>
      <c r="AH13" s="177" t="s">
        <v>70</v>
      </c>
      <c r="AI13" s="178">
        <v>0.1</v>
      </c>
      <c r="AK13" s="177" t="s">
        <v>103</v>
      </c>
      <c r="AL13" s="178">
        <v>0.15</v>
      </c>
      <c r="AN13" s="4" t="s">
        <v>55</v>
      </c>
      <c r="AO13" s="13">
        <v>0.1</v>
      </c>
      <c r="AQ13" s="18" t="s">
        <v>115</v>
      </c>
      <c r="AR13" s="13">
        <v>0.1</v>
      </c>
      <c r="AT13" s="4" t="s">
        <v>73</v>
      </c>
      <c r="AU13" s="13">
        <v>0.1</v>
      </c>
      <c r="AW13" s="4" t="s">
        <v>46</v>
      </c>
      <c r="AX13" s="13">
        <v>0.1</v>
      </c>
      <c r="AZ13" s="28" t="s">
        <v>74</v>
      </c>
      <c r="BA13" s="13">
        <v>0.1</v>
      </c>
      <c r="BC13" s="4" t="s">
        <v>41</v>
      </c>
      <c r="BD13" s="13">
        <v>0.15</v>
      </c>
      <c r="BF13" s="28" t="s">
        <v>48</v>
      </c>
      <c r="BG13" s="13">
        <v>0.1</v>
      </c>
      <c r="BI13" s="4" t="s">
        <v>82</v>
      </c>
      <c r="BJ13" s="13">
        <v>0.1</v>
      </c>
      <c r="BL13" s="4" t="s">
        <v>89</v>
      </c>
      <c r="BM13" s="13">
        <v>0.1</v>
      </c>
    </row>
    <row r="14" spans="1:65" ht="14.25">
      <c r="A14" s="21"/>
      <c r="D14" s="21"/>
      <c r="H14" s="174">
        <v>6</v>
      </c>
      <c r="I14" s="175" t="s">
        <v>266</v>
      </c>
      <c r="J14" s="3"/>
      <c r="K14" s="4">
        <v>6</v>
      </c>
      <c r="L14" s="18" t="str">
        <f t="shared" ca="1" si="0"/>
        <v>W2</v>
      </c>
      <c r="M14" s="19">
        <f t="shared" ca="1" si="0"/>
        <v>0.1</v>
      </c>
      <c r="N14" s="15"/>
      <c r="P14" s="177" t="s">
        <v>45</v>
      </c>
      <c r="Q14" s="178">
        <v>0.1</v>
      </c>
      <c r="S14" s="177" t="s">
        <v>45</v>
      </c>
      <c r="T14" s="178">
        <v>0.1</v>
      </c>
      <c r="V14" s="177" t="s">
        <v>61</v>
      </c>
      <c r="W14" s="178">
        <v>0.1</v>
      </c>
      <c r="Y14" s="177" t="s">
        <v>82</v>
      </c>
      <c r="Z14" s="179">
        <v>0.1</v>
      </c>
      <c r="AB14" s="177" t="s">
        <v>68</v>
      </c>
      <c r="AC14" s="178">
        <v>0.1</v>
      </c>
      <c r="AE14" s="177" t="s">
        <v>48</v>
      </c>
      <c r="AF14" s="178">
        <v>0.1</v>
      </c>
      <c r="AH14" s="177" t="s">
        <v>46</v>
      </c>
      <c r="AI14" s="178">
        <v>0.1</v>
      </c>
      <c r="AK14" s="177" t="s">
        <v>104</v>
      </c>
      <c r="AL14" s="178">
        <v>0.15</v>
      </c>
      <c r="AN14" s="4" t="s">
        <v>71</v>
      </c>
      <c r="AO14" s="13">
        <v>0.15</v>
      </c>
      <c r="AQ14" s="18" t="s">
        <v>116</v>
      </c>
      <c r="AR14" s="13">
        <v>0.1</v>
      </c>
      <c r="AT14" s="4" t="s">
        <v>101</v>
      </c>
      <c r="AU14" s="13">
        <v>0.15</v>
      </c>
      <c r="AW14" s="4" t="s">
        <v>55</v>
      </c>
      <c r="AX14" s="13">
        <v>0.1</v>
      </c>
      <c r="AZ14" s="28" t="s">
        <v>75</v>
      </c>
      <c r="BA14" s="13">
        <v>0.1</v>
      </c>
      <c r="BC14" s="4" t="s">
        <v>44</v>
      </c>
      <c r="BD14" s="13">
        <v>0.15</v>
      </c>
      <c r="BF14" s="28" t="s">
        <v>49</v>
      </c>
      <c r="BG14" s="13">
        <v>0.1</v>
      </c>
      <c r="BI14" s="4" t="s">
        <v>44</v>
      </c>
      <c r="BJ14" s="13">
        <v>0.1</v>
      </c>
      <c r="BL14" s="4" t="s">
        <v>90</v>
      </c>
      <c r="BM14" s="13">
        <v>0.1</v>
      </c>
    </row>
    <row r="15" spans="1:65" ht="14.25">
      <c r="A15" s="21"/>
      <c r="D15" s="21"/>
      <c r="H15" s="174">
        <v>7</v>
      </c>
      <c r="I15" s="175" t="s">
        <v>267</v>
      </c>
      <c r="J15" s="3"/>
      <c r="K15" s="4">
        <v>7</v>
      </c>
      <c r="L15" s="18" t="str">
        <f t="shared" ca="1" si="0"/>
        <v>W3</v>
      </c>
      <c r="M15" s="19">
        <f t="shared" ca="1" si="0"/>
        <v>0.1</v>
      </c>
      <c r="N15" s="15"/>
      <c r="P15" s="177" t="s">
        <v>46</v>
      </c>
      <c r="Q15" s="178">
        <v>0.1</v>
      </c>
      <c r="S15" s="177" t="s">
        <v>46</v>
      </c>
      <c r="T15" s="178">
        <v>0.1</v>
      </c>
      <c r="V15" s="177" t="s">
        <v>62</v>
      </c>
      <c r="W15" s="178">
        <v>0.1</v>
      </c>
      <c r="Y15" s="177" t="s">
        <v>101</v>
      </c>
      <c r="Z15" s="179">
        <v>0.1</v>
      </c>
      <c r="AE15" s="177" t="s">
        <v>49</v>
      </c>
      <c r="AF15" s="178">
        <v>0.1</v>
      </c>
      <c r="AH15" s="177" t="s">
        <v>55</v>
      </c>
      <c r="AI15" s="178">
        <v>0.1</v>
      </c>
      <c r="AK15" s="177" t="s">
        <v>49</v>
      </c>
      <c r="AL15" s="178">
        <v>0.15</v>
      </c>
      <c r="AN15" s="4" t="s">
        <v>48</v>
      </c>
      <c r="AO15" s="13">
        <v>0.15</v>
      </c>
      <c r="AQ15" s="18" t="s">
        <v>117</v>
      </c>
      <c r="AR15" s="13">
        <v>0.1</v>
      </c>
      <c r="AT15" s="4" t="s">
        <v>102</v>
      </c>
      <c r="AU15" s="13">
        <v>0.15</v>
      </c>
      <c r="AW15" s="4" t="s">
        <v>48</v>
      </c>
      <c r="AX15" s="13">
        <v>0.15</v>
      </c>
      <c r="AZ15" s="28" t="s">
        <v>46</v>
      </c>
      <c r="BA15" s="13">
        <v>0.1</v>
      </c>
      <c r="BC15" s="4" t="s">
        <v>53</v>
      </c>
      <c r="BD15" s="13">
        <v>0.15</v>
      </c>
      <c r="BF15" s="28" t="s">
        <v>109</v>
      </c>
      <c r="BG15" s="13">
        <v>0.1</v>
      </c>
      <c r="BI15" s="4" t="s">
        <v>83</v>
      </c>
      <c r="BJ15" s="13">
        <v>0.1</v>
      </c>
      <c r="BL15" s="4" t="s">
        <v>91</v>
      </c>
      <c r="BM15" s="13">
        <v>0.1</v>
      </c>
    </row>
    <row r="16" spans="1:65" ht="14.25">
      <c r="A16" s="2"/>
      <c r="H16" s="174">
        <v>8</v>
      </c>
      <c r="I16" s="175" t="s">
        <v>268</v>
      </c>
      <c r="J16" s="3"/>
      <c r="K16" s="4">
        <v>8</v>
      </c>
      <c r="L16" s="18" t="str">
        <f t="shared" ca="1" si="0"/>
        <v>WE</v>
      </c>
      <c r="M16" s="19">
        <f t="shared" ca="1" si="0"/>
        <v>0.1</v>
      </c>
      <c r="N16" s="15"/>
      <c r="P16" s="177" t="s">
        <v>47</v>
      </c>
      <c r="Q16" s="178">
        <v>0.1</v>
      </c>
      <c r="S16" s="177" t="s">
        <v>55</v>
      </c>
      <c r="T16" s="178">
        <v>0.1</v>
      </c>
      <c r="Y16" s="177" t="s">
        <v>98</v>
      </c>
      <c r="Z16" s="179">
        <v>0.1</v>
      </c>
      <c r="AE16" s="177" t="s">
        <v>109</v>
      </c>
      <c r="AF16" s="178">
        <v>0.1</v>
      </c>
      <c r="AH16" s="177" t="s">
        <v>48</v>
      </c>
      <c r="AI16" s="178">
        <v>0.1</v>
      </c>
      <c r="AK16" s="177" t="s">
        <v>56</v>
      </c>
      <c r="AL16" s="178">
        <v>0.15</v>
      </c>
      <c r="AN16" s="4" t="s">
        <v>49</v>
      </c>
      <c r="AO16" s="13">
        <v>0.15</v>
      </c>
      <c r="AQ16" s="18" t="s">
        <v>109</v>
      </c>
      <c r="AR16" s="13">
        <v>0.1</v>
      </c>
      <c r="AT16" s="4" t="s">
        <v>45</v>
      </c>
      <c r="AU16" s="13">
        <v>0.1</v>
      </c>
      <c r="AW16" s="4" t="s">
        <v>49</v>
      </c>
      <c r="AX16" s="13">
        <v>0.15</v>
      </c>
      <c r="AZ16" s="28" t="s">
        <v>48</v>
      </c>
      <c r="BA16" s="13">
        <v>0.1</v>
      </c>
      <c r="BC16" s="4" t="s">
        <v>54</v>
      </c>
      <c r="BD16" s="13">
        <v>0.15</v>
      </c>
      <c r="BF16" s="28" t="s">
        <v>80</v>
      </c>
      <c r="BG16" s="13">
        <v>0.1</v>
      </c>
      <c r="BI16" s="4" t="s">
        <v>84</v>
      </c>
      <c r="BJ16" s="13">
        <v>0.1</v>
      </c>
      <c r="BL16" s="4" t="s">
        <v>92</v>
      </c>
      <c r="BM16" s="13">
        <v>0.1</v>
      </c>
    </row>
    <row r="17" spans="1:65" ht="14.25">
      <c r="A17" s="21" t="s">
        <v>191</v>
      </c>
      <c r="B17" s="50">
        <f>Versickerungsanlage!E53</f>
        <v>0</v>
      </c>
      <c r="C17" s="21" t="s">
        <v>206</v>
      </c>
      <c r="D17" s="21" t="s">
        <v>202</v>
      </c>
      <c r="H17" s="174">
        <v>9</v>
      </c>
      <c r="I17" s="175" t="s">
        <v>269</v>
      </c>
      <c r="J17" s="3"/>
      <c r="K17" s="4">
        <v>9</v>
      </c>
      <c r="L17" s="18" t="str">
        <f t="shared" ca="1" si="0"/>
        <v>WG2</v>
      </c>
      <c r="M17" s="19">
        <f t="shared" ca="1" si="0"/>
        <v>0.15</v>
      </c>
      <c r="N17" s="15"/>
      <c r="P17" s="177" t="s">
        <v>48</v>
      </c>
      <c r="Q17" s="178">
        <v>0.15</v>
      </c>
      <c r="S17" s="177" t="s">
        <v>47</v>
      </c>
      <c r="T17" s="178">
        <v>0.1</v>
      </c>
      <c r="Y17" s="177" t="s">
        <v>74</v>
      </c>
      <c r="Z17" s="179">
        <v>0.1</v>
      </c>
      <c r="AE17" s="177" t="s">
        <v>80</v>
      </c>
      <c r="AF17" s="178">
        <v>0.1</v>
      </c>
      <c r="AH17" s="177" t="s">
        <v>49</v>
      </c>
      <c r="AI17" s="178">
        <v>0.1</v>
      </c>
      <c r="AK17" s="177" t="s">
        <v>52</v>
      </c>
      <c r="AL17" s="181">
        <v>0.45</v>
      </c>
      <c r="AN17" s="4" t="s">
        <v>99</v>
      </c>
      <c r="AO17" s="13">
        <v>0.15</v>
      </c>
      <c r="AQ17" s="18" t="s">
        <v>80</v>
      </c>
      <c r="AR17" s="13">
        <v>0.1</v>
      </c>
      <c r="AT17" s="4" t="s">
        <v>46</v>
      </c>
      <c r="AU17" s="13">
        <v>0.1</v>
      </c>
      <c r="AW17" s="4" t="s">
        <v>56</v>
      </c>
      <c r="AX17" s="13">
        <v>0.15</v>
      </c>
      <c r="AZ17" s="28" t="s">
        <v>49</v>
      </c>
      <c r="BA17" s="13">
        <v>0.1</v>
      </c>
      <c r="BC17" s="4" t="s">
        <v>79</v>
      </c>
      <c r="BD17" s="13">
        <v>0.1</v>
      </c>
      <c r="BF17" s="28" t="s">
        <v>44</v>
      </c>
      <c r="BG17" s="13">
        <v>0.1</v>
      </c>
      <c r="BI17" s="4" t="s">
        <v>85</v>
      </c>
      <c r="BJ17" s="13">
        <v>0.1</v>
      </c>
      <c r="BL17" s="4" t="s">
        <v>93</v>
      </c>
      <c r="BM17" s="13">
        <v>0.1</v>
      </c>
    </row>
    <row r="18" spans="1:65" ht="14.25">
      <c r="A18" s="21" t="s">
        <v>195</v>
      </c>
      <c r="B18" s="57">
        <f>Versickerungsanlage!E54</f>
        <v>0</v>
      </c>
      <c r="C18" s="21" t="s">
        <v>193</v>
      </c>
      <c r="D18" s="21" t="s">
        <v>202</v>
      </c>
      <c r="H18" s="4"/>
      <c r="I18" s="18"/>
      <c r="J18" s="3"/>
      <c r="K18" s="4">
        <v>10</v>
      </c>
      <c r="L18" s="18" t="str">
        <f t="shared" ca="1" si="0"/>
        <v>WG3</v>
      </c>
      <c r="M18" s="19">
        <f t="shared" ca="1" si="0"/>
        <v>0.15</v>
      </c>
      <c r="N18" s="15"/>
      <c r="P18" s="177" t="s">
        <v>49</v>
      </c>
      <c r="Q18" s="178">
        <v>0.15</v>
      </c>
      <c r="S18" s="177" t="s">
        <v>48</v>
      </c>
      <c r="T18" s="178">
        <v>0.15</v>
      </c>
      <c r="Y18" s="177" t="s">
        <v>75</v>
      </c>
      <c r="Z18" s="180">
        <v>0.1</v>
      </c>
      <c r="AE18" s="177" t="s">
        <v>82</v>
      </c>
      <c r="AF18" s="178">
        <v>0.1</v>
      </c>
      <c r="AK18" s="177" t="s">
        <v>105</v>
      </c>
      <c r="AL18" s="181">
        <v>0.5</v>
      </c>
      <c r="AN18"/>
      <c r="AO18"/>
      <c r="AQ18" s="18" t="s">
        <v>82</v>
      </c>
      <c r="AR18" s="13">
        <v>0.1</v>
      </c>
      <c r="AT18" s="4" t="s">
        <v>55</v>
      </c>
      <c r="AU18" s="13">
        <v>0.1</v>
      </c>
      <c r="AW18" s="4" t="s">
        <v>41</v>
      </c>
      <c r="AX18" s="13">
        <v>0.15</v>
      </c>
      <c r="AZ18" s="28" t="s">
        <v>170</v>
      </c>
      <c r="BA18" s="13">
        <v>0.1</v>
      </c>
      <c r="BC18" s="4" t="s">
        <v>45</v>
      </c>
      <c r="BD18" s="13">
        <v>0.1</v>
      </c>
      <c r="BF18" s="28" t="s">
        <v>110</v>
      </c>
      <c r="BG18" s="13">
        <v>0.1</v>
      </c>
      <c r="BI18" s="4" t="s">
        <v>79</v>
      </c>
      <c r="BJ18" s="13">
        <v>0.1</v>
      </c>
      <c r="BL18" s="4" t="s">
        <v>94</v>
      </c>
      <c r="BM18" s="13">
        <v>0.1</v>
      </c>
    </row>
    <row r="19" spans="1:65" ht="14.25">
      <c r="A19" s="21" t="s">
        <v>196</v>
      </c>
      <c r="B19" s="58">
        <f>B17*B18/60</f>
        <v>0</v>
      </c>
      <c r="C19" s="21" t="s">
        <v>2</v>
      </c>
      <c r="D19" s="21" t="s">
        <v>189</v>
      </c>
      <c r="H19" s="4"/>
      <c r="I19" s="18"/>
      <c r="J19" s="3"/>
      <c r="K19" s="4">
        <v>11</v>
      </c>
      <c r="L19" s="18" t="str">
        <f t="shared" ca="1" si="0"/>
        <v/>
      </c>
      <c r="M19" s="19" t="str">
        <f t="shared" ca="1" si="0"/>
        <v/>
      </c>
      <c r="N19" s="15"/>
      <c r="S19" s="177" t="s">
        <v>49</v>
      </c>
      <c r="T19" s="178">
        <v>0.15</v>
      </c>
      <c r="Y19" s="177" t="s">
        <v>46</v>
      </c>
      <c r="Z19" s="180">
        <v>0.1</v>
      </c>
      <c r="AE19" s="177" t="s">
        <v>44</v>
      </c>
      <c r="AF19" s="178">
        <v>0.1</v>
      </c>
      <c r="AN19"/>
      <c r="AO19"/>
      <c r="AQ19" s="18" t="s">
        <v>44</v>
      </c>
      <c r="AR19" s="13">
        <v>0.1</v>
      </c>
      <c r="AT19" s="4" t="s">
        <v>47</v>
      </c>
      <c r="AU19" s="13">
        <v>0.1</v>
      </c>
      <c r="AW19" s="4" t="s">
        <v>50</v>
      </c>
      <c r="AX19" s="13">
        <v>0.15</v>
      </c>
      <c r="AZ19" s="28" t="s">
        <v>44</v>
      </c>
      <c r="BA19" s="13">
        <v>0.1</v>
      </c>
      <c r="BF19" s="28" t="s">
        <v>54</v>
      </c>
      <c r="BG19" s="13">
        <v>0.1</v>
      </c>
      <c r="BI19" s="4" t="s">
        <v>45</v>
      </c>
      <c r="BJ19" s="13">
        <v>0.1</v>
      </c>
    </row>
    <row r="20" spans="1:65" ht="14.25">
      <c r="H20" s="4"/>
      <c r="I20" s="18"/>
      <c r="J20" s="3"/>
      <c r="K20" s="4">
        <v>12</v>
      </c>
      <c r="L20" s="18" t="str">
        <f t="shared" ca="1" si="0"/>
        <v/>
      </c>
      <c r="M20" s="19" t="str">
        <f t="shared" ca="1" si="0"/>
        <v/>
      </c>
      <c r="N20" s="15"/>
      <c r="S20" s="177" t="s">
        <v>56</v>
      </c>
      <c r="T20" s="178">
        <v>0.15</v>
      </c>
      <c r="Y20" s="177" t="s">
        <v>48</v>
      </c>
      <c r="Z20" s="180">
        <v>0.1</v>
      </c>
      <c r="AE20" s="177" t="s">
        <v>110</v>
      </c>
      <c r="AF20" s="178">
        <v>0.1</v>
      </c>
      <c r="AN20"/>
      <c r="AO20"/>
      <c r="AQ20" s="18" t="s">
        <v>51</v>
      </c>
      <c r="AR20" s="13">
        <v>0.1</v>
      </c>
      <c r="AT20" s="4" t="s">
        <v>48</v>
      </c>
      <c r="AU20" s="13">
        <v>0.15</v>
      </c>
      <c r="AW20" s="4" t="s">
        <v>96</v>
      </c>
      <c r="AX20" s="13">
        <v>0.15</v>
      </c>
      <c r="AZ20" s="28" t="s">
        <v>171</v>
      </c>
      <c r="BA20" s="13">
        <v>0.1</v>
      </c>
      <c r="BF20" s="28" t="s">
        <v>111</v>
      </c>
      <c r="BG20" s="13">
        <v>0.1</v>
      </c>
      <c r="BI20" s="4" t="s">
        <v>46</v>
      </c>
      <c r="BJ20" s="13">
        <v>0.1</v>
      </c>
    </row>
    <row r="21" spans="1:65" ht="14.25">
      <c r="H21" s="4"/>
      <c r="I21" s="18"/>
      <c r="J21" s="3"/>
      <c r="K21" s="4">
        <v>13</v>
      </c>
      <c r="L21" s="18" t="str">
        <f t="shared" ca="1" si="0"/>
        <v/>
      </c>
      <c r="M21" s="19" t="str">
        <f t="shared" ca="1" si="0"/>
        <v/>
      </c>
      <c r="N21" s="15"/>
      <c r="Y21" s="177" t="s">
        <v>49</v>
      </c>
      <c r="Z21" s="180">
        <v>0.1</v>
      </c>
      <c r="AE21" s="177" t="s">
        <v>54</v>
      </c>
      <c r="AF21" s="178">
        <v>0.1</v>
      </c>
      <c r="AN21"/>
      <c r="AO21"/>
      <c r="AQ21" s="18" t="s">
        <v>110</v>
      </c>
      <c r="AR21" s="13">
        <v>0.1</v>
      </c>
      <c r="AT21" s="4" t="s">
        <v>49</v>
      </c>
      <c r="AU21" s="13">
        <v>0.15</v>
      </c>
      <c r="AW21" s="4" t="s">
        <v>51</v>
      </c>
      <c r="AX21" s="13">
        <v>0.1</v>
      </c>
      <c r="BF21" s="28" t="s">
        <v>53</v>
      </c>
      <c r="BG21" s="13">
        <v>0.1</v>
      </c>
      <c r="BI21" s="4" t="s">
        <v>49</v>
      </c>
      <c r="BJ21" s="13">
        <v>0.1</v>
      </c>
    </row>
    <row r="22" spans="1:65" ht="14.25">
      <c r="H22" s="4"/>
      <c r="I22" s="18"/>
      <c r="J22" s="3"/>
      <c r="K22" s="4">
        <v>14</v>
      </c>
      <c r="L22" s="18" t="str">
        <f t="shared" ca="1" si="0"/>
        <v/>
      </c>
      <c r="M22" s="19" t="str">
        <f t="shared" ca="1" si="0"/>
        <v/>
      </c>
      <c r="N22" s="15"/>
      <c r="AE22" s="177" t="s">
        <v>111</v>
      </c>
      <c r="AF22" s="178">
        <v>0.1</v>
      </c>
      <c r="AN22"/>
      <c r="AO22"/>
      <c r="AQ22" s="18" t="s">
        <v>118</v>
      </c>
      <c r="AR22" s="13">
        <v>0.1</v>
      </c>
      <c r="AT22" s="4" t="s">
        <v>56</v>
      </c>
      <c r="AU22" s="13">
        <v>0.15</v>
      </c>
      <c r="AW22" s="4" t="s">
        <v>41</v>
      </c>
      <c r="AX22" s="13">
        <v>0.1</v>
      </c>
    </row>
    <row r="23" spans="1:65" ht="14.25">
      <c r="A23" s="2"/>
      <c r="H23" s="4"/>
      <c r="I23" s="18"/>
      <c r="J23" s="3"/>
      <c r="K23" s="4">
        <v>15</v>
      </c>
      <c r="L23" s="18" t="str">
        <f t="shared" ca="1" si="0"/>
        <v/>
      </c>
      <c r="M23" s="19" t="str">
        <f t="shared" ca="1" si="0"/>
        <v/>
      </c>
      <c r="N23" s="15"/>
      <c r="O23"/>
      <c r="P23"/>
      <c r="Q23"/>
      <c r="AE23" s="177" t="s">
        <v>98</v>
      </c>
      <c r="AF23" s="178">
        <v>0.1</v>
      </c>
      <c r="AH23"/>
      <c r="AQ23" s="18" t="s">
        <v>111</v>
      </c>
      <c r="AR23" s="13">
        <v>0.1</v>
      </c>
      <c r="AW23" s="4" t="s">
        <v>97</v>
      </c>
      <c r="AX23" s="13">
        <v>0.15</v>
      </c>
    </row>
    <row r="24" spans="1:65" ht="14.25">
      <c r="A24" s="2"/>
      <c r="H24" s="4"/>
      <c r="I24" s="18"/>
      <c r="J24" s="3"/>
      <c r="K24" s="4">
        <v>16</v>
      </c>
      <c r="L24" s="18" t="str">
        <f t="shared" ca="1" si="0"/>
        <v/>
      </c>
      <c r="M24" s="19" t="str">
        <f t="shared" ca="1" si="0"/>
        <v/>
      </c>
      <c r="N24" s="15"/>
      <c r="O24"/>
      <c r="P24"/>
      <c r="Q24"/>
      <c r="AE24" s="177" t="s">
        <v>112</v>
      </c>
      <c r="AF24" s="178">
        <v>0.1</v>
      </c>
      <c r="AH24"/>
      <c r="AN24"/>
      <c r="AQ24" s="18" t="s">
        <v>98</v>
      </c>
      <c r="AR24" s="13">
        <v>0.1</v>
      </c>
      <c r="AW24" s="4" t="s">
        <v>53</v>
      </c>
      <c r="AX24" s="13">
        <v>0.1</v>
      </c>
    </row>
    <row r="25" spans="1:65" ht="14.25">
      <c r="A25" s="2"/>
      <c r="H25" s="4"/>
      <c r="I25" s="18"/>
      <c r="J25" s="3"/>
      <c r="M25"/>
      <c r="N25"/>
      <c r="O25"/>
      <c r="P25"/>
      <c r="Q25"/>
      <c r="AE25"/>
      <c r="AH25"/>
      <c r="AN25"/>
      <c r="AQ25" s="18" t="s">
        <v>119</v>
      </c>
      <c r="AR25" s="13">
        <v>0.1</v>
      </c>
      <c r="AW25" s="4" t="s">
        <v>54</v>
      </c>
      <c r="AX25" s="13">
        <v>0.15</v>
      </c>
    </row>
    <row r="26" spans="1:65">
      <c r="A26" s="2"/>
      <c r="H26" s="4"/>
      <c r="I26" s="18"/>
      <c r="J26" s="3"/>
      <c r="M26"/>
      <c r="N26"/>
      <c r="O26"/>
      <c r="P26"/>
      <c r="Q26"/>
      <c r="AE26"/>
      <c r="AH26"/>
      <c r="AN26"/>
      <c r="AW26"/>
      <c r="AX26"/>
    </row>
    <row r="27" spans="1:65">
      <c r="A27" s="2"/>
      <c r="I27" s="3"/>
      <c r="J27" s="3"/>
      <c r="M27"/>
      <c r="N27"/>
      <c r="O27"/>
      <c r="P27"/>
      <c r="Q27"/>
      <c r="AE27"/>
      <c r="AH27"/>
      <c r="AN27"/>
      <c r="AW27"/>
      <c r="AX27"/>
    </row>
    <row r="28" spans="1:65">
      <c r="A28" s="2"/>
      <c r="G28"/>
      <c r="I28" s="3"/>
      <c r="J28" s="3"/>
      <c r="M28"/>
      <c r="N28"/>
      <c r="O28"/>
      <c r="P28"/>
      <c r="Q28"/>
      <c r="AE28"/>
      <c r="AH28"/>
      <c r="AN28"/>
      <c r="AW28"/>
      <c r="AX28"/>
    </row>
    <row r="29" spans="1:65">
      <c r="I29" s="3"/>
      <c r="J29" s="3"/>
      <c r="M29"/>
      <c r="N29"/>
      <c r="O29"/>
      <c r="P29"/>
      <c r="Q29"/>
      <c r="AE29"/>
      <c r="AH29"/>
      <c r="AN29"/>
      <c r="AW29"/>
      <c r="AX29"/>
    </row>
    <row r="30" spans="1:65">
      <c r="B30" s="32">
        <f>INDEX(B33:B273,G30,0)</f>
        <v>0</v>
      </c>
      <c r="C30" s="33" t="s">
        <v>177</v>
      </c>
      <c r="D30" s="34"/>
      <c r="E30" s="35">
        <f>INDEX(E33:E273,G30,0)</f>
        <v>0</v>
      </c>
      <c r="F30" s="35">
        <f>INDEX(F33:F273,G30,0)</f>
        <v>0</v>
      </c>
      <c r="G30" s="36">
        <f>MATCH(I30,I33:I273,0)</f>
        <v>1</v>
      </c>
      <c r="H30" s="49" t="s">
        <v>204</v>
      </c>
      <c r="I30" s="37">
        <f>IF(B19=0,0,IF(B11=0,0,MAX(I33:I273)))</f>
        <v>0</v>
      </c>
      <c r="L30" s="2" t="s">
        <v>231</v>
      </c>
      <c r="M30"/>
      <c r="N30"/>
      <c r="O30"/>
      <c r="P30"/>
      <c r="Q30"/>
      <c r="AE30"/>
      <c r="AH30"/>
      <c r="AN30"/>
      <c r="AW30"/>
      <c r="AX30"/>
    </row>
    <row r="31" spans="1:65">
      <c r="B31" s="38" t="s">
        <v>148</v>
      </c>
      <c r="C31" s="39" t="s">
        <v>148</v>
      </c>
      <c r="D31" s="39" t="s">
        <v>179</v>
      </c>
      <c r="E31" s="40" t="s">
        <v>180</v>
      </c>
      <c r="F31" s="41" t="s">
        <v>180</v>
      </c>
      <c r="G31" s="39" t="s">
        <v>180</v>
      </c>
      <c r="H31" s="39" t="s">
        <v>205</v>
      </c>
      <c r="I31" s="42" t="s">
        <v>211</v>
      </c>
      <c r="L31" s="2" t="s">
        <v>218</v>
      </c>
      <c r="M31" s="60"/>
      <c r="N31" s="60"/>
      <c r="O31" s="60"/>
      <c r="P31" s="60"/>
      <c r="Q31" s="60"/>
      <c r="R31" s="2" t="s">
        <v>219</v>
      </c>
      <c r="S31" s="2"/>
      <c r="AE31"/>
      <c r="AH31"/>
      <c r="AN31"/>
      <c r="AW31"/>
      <c r="AX31"/>
    </row>
    <row r="32" spans="1:65">
      <c r="B32" s="43" t="s">
        <v>152</v>
      </c>
      <c r="C32" s="44" t="s">
        <v>14</v>
      </c>
      <c r="D32" s="44" t="s">
        <v>183</v>
      </c>
      <c r="E32" s="45" t="s">
        <v>153</v>
      </c>
      <c r="F32" s="46" t="s">
        <v>2</v>
      </c>
      <c r="G32" s="44" t="s">
        <v>184</v>
      </c>
      <c r="H32" s="44" t="s">
        <v>184</v>
      </c>
      <c r="I32" s="47" t="s">
        <v>184</v>
      </c>
      <c r="L32" s="61" t="s">
        <v>217</v>
      </c>
      <c r="M32" s="62" t="s">
        <v>172</v>
      </c>
      <c r="N32" s="62" t="s">
        <v>173</v>
      </c>
      <c r="O32" s="62" t="s">
        <v>174</v>
      </c>
      <c r="P32" s="62" t="s">
        <v>175</v>
      </c>
      <c r="Q32" s="60"/>
      <c r="R32" s="2" t="s">
        <v>217</v>
      </c>
      <c r="S32" s="62" t="s">
        <v>172</v>
      </c>
      <c r="T32" s="62" t="s">
        <v>173</v>
      </c>
      <c r="U32" s="62" t="s">
        <v>174</v>
      </c>
      <c r="V32" s="62" t="s">
        <v>175</v>
      </c>
      <c r="AE32"/>
      <c r="AH32"/>
      <c r="AN32"/>
      <c r="AW32"/>
      <c r="AX32"/>
    </row>
    <row r="33" spans="2:50">
      <c r="B33" s="29">
        <v>0</v>
      </c>
      <c r="C33" s="31">
        <f>B33/60</f>
        <v>0</v>
      </c>
      <c r="D33" s="48"/>
      <c r="E33" s="48"/>
      <c r="F33" s="48">
        <f>E33*$B$11</f>
        <v>0</v>
      </c>
      <c r="G33" s="48">
        <f>F33*60*B33/1000</f>
        <v>0</v>
      </c>
      <c r="H33" s="48">
        <f>B33*60/1000*$B$19</f>
        <v>0</v>
      </c>
      <c r="I33" s="48">
        <f>G33-H33</f>
        <v>0</v>
      </c>
      <c r="K33" s="21" t="s">
        <v>172</v>
      </c>
      <c r="L33" s="15">
        <v>5</v>
      </c>
      <c r="M33" s="59"/>
      <c r="N33" s="59"/>
      <c r="O33" s="59"/>
      <c r="P33" s="59"/>
      <c r="Q33"/>
      <c r="R33" s="64">
        <v>0</v>
      </c>
      <c r="S33" s="63"/>
      <c r="AE33"/>
      <c r="AH33"/>
      <c r="AN33"/>
      <c r="AW33"/>
      <c r="AX33"/>
    </row>
    <row r="34" spans="2:50">
      <c r="B34" s="29">
        <f>+B33+0.5</f>
        <v>0.5</v>
      </c>
      <c r="C34" s="31">
        <f t="shared" ref="C34:C97" si="1">B34/60</f>
        <v>8.3333333333333332E-3</v>
      </c>
      <c r="D34" s="48"/>
      <c r="E34" s="48">
        <f>VLOOKUP(B34,$R$34:$V$273,$B$12+1)</f>
        <v>2965.3428995386007</v>
      </c>
      <c r="F34" s="48">
        <f t="shared" ref="F34:F97" si="2">E34*$B$11</f>
        <v>0</v>
      </c>
      <c r="G34" s="48">
        <f t="shared" ref="G34:G97" si="3">F34*60*B34/1000</f>
        <v>0</v>
      </c>
      <c r="H34" s="48">
        <f t="shared" ref="H34:H97" si="4">B34*60/1000*$B$19</f>
        <v>0</v>
      </c>
      <c r="I34" s="48">
        <f t="shared" ref="I34:I97" si="5">G34-H34</f>
        <v>0</v>
      </c>
      <c r="K34" s="21" t="s">
        <v>173</v>
      </c>
      <c r="L34" s="15">
        <v>10</v>
      </c>
      <c r="M34" s="59">
        <v>199</v>
      </c>
      <c r="N34" s="59">
        <v>251</v>
      </c>
      <c r="O34" s="59">
        <v>320</v>
      </c>
      <c r="P34" s="59">
        <v>372</v>
      </c>
      <c r="Q34"/>
      <c r="R34" s="64">
        <v>0.5</v>
      </c>
      <c r="S34" s="63">
        <f t="shared" ref="S34:S97" si="6">954.11*R34^-0.671</f>
        <v>1519.1112318516432</v>
      </c>
      <c r="T34" s="65">
        <f>1223.2*R34^-0.676</f>
        <v>1954.3113284011956</v>
      </c>
      <c r="U34" s="66">
        <f>1578.5*R34^-0.68</f>
        <v>2528.9776035504369</v>
      </c>
      <c r="V34" s="65">
        <f>1848.3*R34^-0.682</f>
        <v>2965.3428995386007</v>
      </c>
      <c r="AE34"/>
      <c r="AH34"/>
      <c r="AN34"/>
      <c r="AW34"/>
      <c r="AX34"/>
    </row>
    <row r="35" spans="2:50">
      <c r="B35" s="30">
        <f t="shared" ref="B35:B98" si="7">+B34+0.5</f>
        <v>1</v>
      </c>
      <c r="C35" s="31">
        <f t="shared" si="1"/>
        <v>1.6666666666666666E-2</v>
      </c>
      <c r="D35" s="48"/>
      <c r="E35" s="48">
        <f t="shared" ref="E35:E98" si="8">VLOOKUP(B35,$R$34:$V$273,$B$12+1)</f>
        <v>1848.3</v>
      </c>
      <c r="F35" s="48">
        <f t="shared" si="2"/>
        <v>0</v>
      </c>
      <c r="G35" s="48">
        <f t="shared" si="3"/>
        <v>0</v>
      </c>
      <c r="H35" s="48">
        <f t="shared" si="4"/>
        <v>0</v>
      </c>
      <c r="I35" s="48">
        <f t="shared" si="5"/>
        <v>0</v>
      </c>
      <c r="K35" s="21" t="s">
        <v>174</v>
      </c>
      <c r="L35" s="15">
        <v>15</v>
      </c>
      <c r="M35" s="59">
        <v>153</v>
      </c>
      <c r="N35" s="59">
        <v>193</v>
      </c>
      <c r="O35" s="59">
        <v>246</v>
      </c>
      <c r="P35" s="59">
        <v>286</v>
      </c>
      <c r="Q35"/>
      <c r="R35" s="64">
        <v>1</v>
      </c>
      <c r="S35" s="63">
        <f t="shared" si="6"/>
        <v>954.11</v>
      </c>
      <c r="T35" s="65">
        <f t="shared" ref="T35:T98" si="9">1223.2*R35^-0.676</f>
        <v>1223.2</v>
      </c>
      <c r="U35" s="66">
        <f t="shared" ref="U35:U98" si="10">1578.5*R35^-0.68</f>
        <v>1578.5</v>
      </c>
      <c r="V35" s="65">
        <f t="shared" ref="V35:V98" si="11">1848.3*R35^-0.682</f>
        <v>1848.3</v>
      </c>
      <c r="AE35"/>
      <c r="AH35"/>
      <c r="AN35"/>
      <c r="AW35"/>
      <c r="AX35"/>
    </row>
    <row r="36" spans="2:50">
      <c r="B36" s="30">
        <f t="shared" si="7"/>
        <v>1.5</v>
      </c>
      <c r="C36" s="31">
        <f t="shared" si="1"/>
        <v>2.5000000000000001E-2</v>
      </c>
      <c r="D36" s="48"/>
      <c r="E36" s="48">
        <f t="shared" si="8"/>
        <v>1401.7747242215817</v>
      </c>
      <c r="F36" s="48">
        <f t="shared" si="2"/>
        <v>0</v>
      </c>
      <c r="G36" s="48">
        <f t="shared" si="3"/>
        <v>0</v>
      </c>
      <c r="H36" s="48">
        <f t="shared" si="4"/>
        <v>0</v>
      </c>
      <c r="I36" s="48">
        <f t="shared" si="5"/>
        <v>0</v>
      </c>
      <c r="K36" s="21" t="s">
        <v>175</v>
      </c>
      <c r="L36" s="15">
        <v>20</v>
      </c>
      <c r="M36" s="59">
        <v>127</v>
      </c>
      <c r="N36" s="59">
        <v>160</v>
      </c>
      <c r="O36" s="59">
        <v>204</v>
      </c>
      <c r="P36" s="59">
        <v>238</v>
      </c>
      <c r="Q36"/>
      <c r="R36" s="64">
        <v>1.5</v>
      </c>
      <c r="S36" s="63">
        <f t="shared" si="6"/>
        <v>726.84400523602574</v>
      </c>
      <c r="T36" s="65">
        <f t="shared" si="9"/>
        <v>929.95039083258428</v>
      </c>
      <c r="U36" s="66">
        <f t="shared" si="10"/>
        <v>1198.1261030957269</v>
      </c>
      <c r="V36" s="65">
        <f t="shared" si="11"/>
        <v>1401.7747242215817</v>
      </c>
      <c r="AE36"/>
      <c r="AH36"/>
      <c r="AN36"/>
      <c r="AW36"/>
      <c r="AX36"/>
    </row>
    <row r="37" spans="2:50">
      <c r="B37" s="30">
        <f t="shared" si="7"/>
        <v>2</v>
      </c>
      <c r="C37" s="31">
        <f t="shared" si="1"/>
        <v>3.3333333333333333E-2</v>
      </c>
      <c r="D37" s="48"/>
      <c r="E37" s="48">
        <f t="shared" si="8"/>
        <v>1152.0464936893311</v>
      </c>
      <c r="F37" s="48">
        <f t="shared" si="2"/>
        <v>0</v>
      </c>
      <c r="G37" s="48">
        <f t="shared" si="3"/>
        <v>0</v>
      </c>
      <c r="H37" s="48">
        <f t="shared" si="4"/>
        <v>0</v>
      </c>
      <c r="I37" s="48">
        <f t="shared" si="5"/>
        <v>0</v>
      </c>
      <c r="L37" s="15">
        <v>25</v>
      </c>
      <c r="M37" s="59">
        <v>110</v>
      </c>
      <c r="N37" s="59">
        <v>139</v>
      </c>
      <c r="O37" s="59">
        <v>177</v>
      </c>
      <c r="P37" s="59">
        <v>206</v>
      </c>
      <c r="Q37"/>
      <c r="R37" s="64">
        <v>2</v>
      </c>
      <c r="S37" s="63">
        <f t="shared" si="6"/>
        <v>599.24900363642541</v>
      </c>
      <c r="T37" s="65">
        <f t="shared" si="9"/>
        <v>765.59871411278289</v>
      </c>
      <c r="U37" s="66">
        <f t="shared" si="10"/>
        <v>985.24488572059715</v>
      </c>
      <c r="V37" s="65">
        <f t="shared" si="11"/>
        <v>1152.0464936893311</v>
      </c>
      <c r="AE37"/>
      <c r="AH37"/>
      <c r="AN37"/>
      <c r="AW37"/>
      <c r="AX37"/>
    </row>
    <row r="38" spans="2:50">
      <c r="B38" s="30">
        <f t="shared" si="7"/>
        <v>2.5</v>
      </c>
      <c r="C38" s="31">
        <f t="shared" si="1"/>
        <v>4.1666666666666664E-2</v>
      </c>
      <c r="D38" s="48"/>
      <c r="E38" s="48">
        <f t="shared" si="8"/>
        <v>989.41246528855345</v>
      </c>
      <c r="F38" s="48">
        <f t="shared" si="2"/>
        <v>0</v>
      </c>
      <c r="G38" s="48">
        <f t="shared" si="3"/>
        <v>0</v>
      </c>
      <c r="H38" s="48">
        <f t="shared" si="4"/>
        <v>0</v>
      </c>
      <c r="I38" s="48">
        <f t="shared" si="5"/>
        <v>0</v>
      </c>
      <c r="J38" s="3"/>
      <c r="L38" s="15">
        <v>30</v>
      </c>
      <c r="M38" s="59">
        <v>98</v>
      </c>
      <c r="N38" s="59">
        <v>123</v>
      </c>
      <c r="O38" s="59">
        <v>157</v>
      </c>
      <c r="P38" s="59">
        <v>183</v>
      </c>
      <c r="Q38"/>
      <c r="R38" s="64">
        <v>2.5</v>
      </c>
      <c r="S38" s="63">
        <f t="shared" si="6"/>
        <v>515.91802557527672</v>
      </c>
      <c r="T38" s="65">
        <f t="shared" si="9"/>
        <v>658.40030978060679</v>
      </c>
      <c r="U38" s="66">
        <f t="shared" si="10"/>
        <v>846.53589976846627</v>
      </c>
      <c r="V38" s="65">
        <f t="shared" si="11"/>
        <v>989.41246528855345</v>
      </c>
      <c r="AE38"/>
      <c r="AH38"/>
      <c r="AN38"/>
      <c r="AW38"/>
      <c r="AX38"/>
    </row>
    <row r="39" spans="2:50">
      <c r="B39" s="30">
        <f t="shared" si="7"/>
        <v>3</v>
      </c>
      <c r="C39" s="31">
        <f t="shared" si="1"/>
        <v>0.05</v>
      </c>
      <c r="D39" s="48"/>
      <c r="E39" s="48">
        <f t="shared" si="8"/>
        <v>873.72702265963437</v>
      </c>
      <c r="F39" s="48">
        <f t="shared" si="2"/>
        <v>0</v>
      </c>
      <c r="G39" s="48">
        <f t="shared" si="3"/>
        <v>0</v>
      </c>
      <c r="H39" s="48">
        <f t="shared" si="4"/>
        <v>0</v>
      </c>
      <c r="I39" s="48">
        <f t="shared" si="5"/>
        <v>0</v>
      </c>
      <c r="J39" s="3"/>
      <c r="L39" s="15">
        <v>35</v>
      </c>
      <c r="M39" s="59">
        <v>88</v>
      </c>
      <c r="N39" s="59">
        <v>112</v>
      </c>
      <c r="O39" s="59">
        <v>142</v>
      </c>
      <c r="P39" s="59">
        <v>166</v>
      </c>
      <c r="Q39"/>
      <c r="R39" s="64">
        <v>3</v>
      </c>
      <c r="S39" s="63">
        <f t="shared" si="6"/>
        <v>456.5097797285398</v>
      </c>
      <c r="T39" s="65">
        <f t="shared" si="9"/>
        <v>582.05430298406338</v>
      </c>
      <c r="U39" s="66">
        <f t="shared" si="10"/>
        <v>747.82870796541897</v>
      </c>
      <c r="V39" s="65">
        <f t="shared" si="11"/>
        <v>873.72702265963437</v>
      </c>
      <c r="AE39"/>
      <c r="AH39"/>
      <c r="AN39"/>
      <c r="AW39"/>
      <c r="AX39"/>
    </row>
    <row r="40" spans="2:50">
      <c r="B40" s="30">
        <f t="shared" si="7"/>
        <v>3.5</v>
      </c>
      <c r="C40" s="31">
        <f t="shared" si="1"/>
        <v>5.8333333333333334E-2</v>
      </c>
      <c r="D40" s="48"/>
      <c r="E40" s="48">
        <f t="shared" si="8"/>
        <v>786.53500763962029</v>
      </c>
      <c r="F40" s="48">
        <f t="shared" si="2"/>
        <v>0</v>
      </c>
      <c r="G40" s="48">
        <f t="shared" si="3"/>
        <v>0</v>
      </c>
      <c r="H40" s="48">
        <f t="shared" si="4"/>
        <v>0</v>
      </c>
      <c r="I40" s="48">
        <f t="shared" si="5"/>
        <v>0</v>
      </c>
      <c r="J40" s="3"/>
      <c r="L40" s="15">
        <v>40</v>
      </c>
      <c r="M40" s="59">
        <v>81</v>
      </c>
      <c r="N40" s="59">
        <v>102</v>
      </c>
      <c r="O40" s="59">
        <v>131</v>
      </c>
      <c r="P40" s="59">
        <v>152</v>
      </c>
      <c r="Q40"/>
      <c r="R40" s="64">
        <v>3.5</v>
      </c>
      <c r="S40" s="63">
        <f t="shared" si="6"/>
        <v>411.65063525041148</v>
      </c>
      <c r="T40" s="65">
        <f t="shared" si="9"/>
        <v>524.45408731929444</v>
      </c>
      <c r="U40" s="66">
        <f t="shared" si="10"/>
        <v>673.40806919463432</v>
      </c>
      <c r="V40" s="65">
        <f t="shared" si="11"/>
        <v>786.53500763962029</v>
      </c>
      <c r="AE40"/>
      <c r="AH40"/>
      <c r="AN40"/>
      <c r="AW40"/>
      <c r="AX40"/>
    </row>
    <row r="41" spans="2:50">
      <c r="B41" s="30">
        <f t="shared" si="7"/>
        <v>4</v>
      </c>
      <c r="C41" s="31">
        <f t="shared" si="1"/>
        <v>6.6666666666666666E-2</v>
      </c>
      <c r="D41" s="48"/>
      <c r="E41" s="48">
        <f t="shared" si="8"/>
        <v>718.0712674467793</v>
      </c>
      <c r="F41" s="48">
        <f t="shared" si="2"/>
        <v>0</v>
      </c>
      <c r="G41" s="48">
        <f t="shared" si="3"/>
        <v>0</v>
      </c>
      <c r="H41" s="48">
        <f t="shared" si="4"/>
        <v>0</v>
      </c>
      <c r="I41" s="48">
        <f t="shared" si="5"/>
        <v>0</v>
      </c>
      <c r="J41" s="3"/>
      <c r="L41" s="15">
        <v>45</v>
      </c>
      <c r="M41" s="59">
        <v>75</v>
      </c>
      <c r="N41" s="59">
        <v>95</v>
      </c>
      <c r="O41" s="59">
        <v>121</v>
      </c>
      <c r="P41" s="59">
        <v>141</v>
      </c>
      <c r="Q41"/>
      <c r="R41" s="64">
        <v>4</v>
      </c>
      <c r="S41" s="63">
        <f t="shared" si="6"/>
        <v>376.37103516287283</v>
      </c>
      <c r="T41" s="65">
        <f t="shared" si="9"/>
        <v>479.18687953821683</v>
      </c>
      <c r="U41" s="66">
        <f t="shared" si="10"/>
        <v>614.95564449704943</v>
      </c>
      <c r="V41" s="65">
        <f t="shared" si="11"/>
        <v>718.0712674467793</v>
      </c>
      <c r="AE41"/>
      <c r="AH41"/>
      <c r="AN41"/>
      <c r="AW41"/>
      <c r="AX41"/>
    </row>
    <row r="42" spans="2:50">
      <c r="B42" s="30">
        <f t="shared" si="7"/>
        <v>4.5</v>
      </c>
      <c r="C42" s="31">
        <f t="shared" si="1"/>
        <v>7.4999999999999997E-2</v>
      </c>
      <c r="D42" s="48"/>
      <c r="E42" s="48">
        <f t="shared" si="8"/>
        <v>662.64592124311673</v>
      </c>
      <c r="F42" s="48">
        <f t="shared" si="2"/>
        <v>0</v>
      </c>
      <c r="G42" s="48">
        <f t="shared" si="3"/>
        <v>0</v>
      </c>
      <c r="H42" s="48">
        <f t="shared" si="4"/>
        <v>0</v>
      </c>
      <c r="I42" s="48">
        <f t="shared" si="5"/>
        <v>0</v>
      </c>
      <c r="J42" s="3"/>
      <c r="L42" s="15">
        <v>50</v>
      </c>
      <c r="M42" s="59">
        <v>70</v>
      </c>
      <c r="N42" s="59">
        <v>89</v>
      </c>
      <c r="O42" s="59">
        <v>113</v>
      </c>
      <c r="P42" s="59">
        <v>131</v>
      </c>
      <c r="Q42"/>
      <c r="R42" s="64">
        <v>4.5</v>
      </c>
      <c r="S42" s="63">
        <f t="shared" si="6"/>
        <v>347.77058905923604</v>
      </c>
      <c r="T42" s="65">
        <f t="shared" si="9"/>
        <v>442.51277513556022</v>
      </c>
      <c r="U42" s="66">
        <f t="shared" si="10"/>
        <v>567.62312046735497</v>
      </c>
      <c r="V42" s="65">
        <f t="shared" si="11"/>
        <v>662.64592124311673</v>
      </c>
      <c r="AE42"/>
      <c r="AH42"/>
      <c r="AN42"/>
      <c r="AW42"/>
      <c r="AX42"/>
    </row>
    <row r="43" spans="2:50">
      <c r="B43" s="30">
        <f t="shared" si="7"/>
        <v>5</v>
      </c>
      <c r="C43" s="31">
        <f t="shared" si="1"/>
        <v>8.3333333333333329E-2</v>
      </c>
      <c r="D43" s="48"/>
      <c r="E43" s="48">
        <f t="shared" si="8"/>
        <v>616.70138042968949</v>
      </c>
      <c r="F43" s="48">
        <f t="shared" si="2"/>
        <v>0</v>
      </c>
      <c r="G43" s="48">
        <f t="shared" si="3"/>
        <v>0</v>
      </c>
      <c r="H43" s="48">
        <f t="shared" si="4"/>
        <v>0</v>
      </c>
      <c r="I43" s="48">
        <f t="shared" si="5"/>
        <v>0</v>
      </c>
      <c r="J43" s="3"/>
      <c r="L43" s="15">
        <v>55</v>
      </c>
      <c r="M43" s="59">
        <v>66</v>
      </c>
      <c r="N43" s="59">
        <v>83</v>
      </c>
      <c r="O43" s="59">
        <v>106</v>
      </c>
      <c r="P43" s="59">
        <v>124</v>
      </c>
      <c r="Q43"/>
      <c r="R43" s="64">
        <v>5</v>
      </c>
      <c r="S43" s="63">
        <f t="shared" si="6"/>
        <v>324.03324856049767</v>
      </c>
      <c r="T43" s="65">
        <f t="shared" si="9"/>
        <v>412.09158808002815</v>
      </c>
      <c r="U43" s="66">
        <f t="shared" si="10"/>
        <v>528.37831221144484</v>
      </c>
      <c r="V43" s="65">
        <f t="shared" si="11"/>
        <v>616.70138042968949</v>
      </c>
      <c r="AE43"/>
      <c r="AH43"/>
      <c r="AN43"/>
      <c r="AW43"/>
      <c r="AX43"/>
    </row>
    <row r="44" spans="2:50">
      <c r="B44" s="30">
        <f t="shared" si="7"/>
        <v>5.5</v>
      </c>
      <c r="C44" s="31">
        <f t="shared" si="1"/>
        <v>9.166666666666666E-2</v>
      </c>
      <c r="D44" s="48"/>
      <c r="E44" s="48">
        <f t="shared" si="8"/>
        <v>577.88990675159164</v>
      </c>
      <c r="F44" s="48">
        <f t="shared" si="2"/>
        <v>0</v>
      </c>
      <c r="G44" s="48">
        <f t="shared" si="3"/>
        <v>0</v>
      </c>
      <c r="H44" s="48">
        <f t="shared" si="4"/>
        <v>0</v>
      </c>
      <c r="I44" s="48">
        <f t="shared" si="5"/>
        <v>0</v>
      </c>
      <c r="J44" s="3"/>
      <c r="L44" s="15">
        <v>60</v>
      </c>
      <c r="M44" s="59">
        <v>62</v>
      </c>
      <c r="N44" s="59">
        <v>79</v>
      </c>
      <c r="O44" s="59">
        <v>100</v>
      </c>
      <c r="P44" s="59">
        <v>117</v>
      </c>
      <c r="Q44"/>
      <c r="R44" s="64">
        <v>5.5</v>
      </c>
      <c r="S44" s="63">
        <f t="shared" si="6"/>
        <v>303.95905319372105</v>
      </c>
      <c r="T44" s="65">
        <f t="shared" si="9"/>
        <v>386.37791475034976</v>
      </c>
      <c r="U44" s="66">
        <f t="shared" si="10"/>
        <v>495.2197509038877</v>
      </c>
      <c r="V44" s="65">
        <f t="shared" si="11"/>
        <v>577.88990675159164</v>
      </c>
      <c r="AE44"/>
      <c r="AH44"/>
      <c r="AN44"/>
      <c r="AW44"/>
      <c r="AX44"/>
    </row>
    <row r="45" spans="2:50">
      <c r="B45" s="30">
        <f t="shared" si="7"/>
        <v>6</v>
      </c>
      <c r="C45" s="31">
        <f t="shared" si="1"/>
        <v>0.1</v>
      </c>
      <c r="D45" s="48"/>
      <c r="E45" s="48">
        <f t="shared" si="8"/>
        <v>544.59457495896277</v>
      </c>
      <c r="F45" s="48">
        <f t="shared" si="2"/>
        <v>0</v>
      </c>
      <c r="G45" s="48">
        <f t="shared" si="3"/>
        <v>0</v>
      </c>
      <c r="H45" s="48">
        <f t="shared" si="4"/>
        <v>0</v>
      </c>
      <c r="I45" s="48">
        <f t="shared" si="5"/>
        <v>0</v>
      </c>
      <c r="J45" s="3"/>
      <c r="L45" s="15">
        <v>65</v>
      </c>
      <c r="M45" s="59">
        <v>59</v>
      </c>
      <c r="N45" s="59">
        <v>74</v>
      </c>
      <c r="O45" s="59">
        <v>94</v>
      </c>
      <c r="P45" s="59">
        <v>110</v>
      </c>
      <c r="Q45"/>
      <c r="R45" s="64">
        <v>6</v>
      </c>
      <c r="S45" s="63">
        <f t="shared" si="6"/>
        <v>286.72064086175754</v>
      </c>
      <c r="T45" s="65">
        <f t="shared" si="9"/>
        <v>364.30675760988493</v>
      </c>
      <c r="U45" s="66">
        <f t="shared" si="10"/>
        <v>466.76871074942738</v>
      </c>
      <c r="V45" s="65">
        <f t="shared" si="11"/>
        <v>544.59457495896277</v>
      </c>
      <c r="AE45"/>
      <c r="AH45"/>
      <c r="AN45"/>
      <c r="AW45"/>
      <c r="AX45"/>
    </row>
    <row r="46" spans="2:50">
      <c r="B46" s="30">
        <f t="shared" si="7"/>
        <v>6.5</v>
      </c>
      <c r="C46" s="31">
        <f t="shared" si="1"/>
        <v>0.10833333333333334</v>
      </c>
      <c r="D46" s="48"/>
      <c r="E46" s="48">
        <f t="shared" si="8"/>
        <v>515.66250532399704</v>
      </c>
      <c r="F46" s="48">
        <f t="shared" si="2"/>
        <v>0</v>
      </c>
      <c r="G46" s="48">
        <f t="shared" si="3"/>
        <v>0</v>
      </c>
      <c r="H46" s="48">
        <f t="shared" si="4"/>
        <v>0</v>
      </c>
      <c r="I46" s="48">
        <f t="shared" si="5"/>
        <v>0</v>
      </c>
      <c r="J46" s="3"/>
      <c r="L46" s="15">
        <v>70</v>
      </c>
      <c r="M46" s="59">
        <v>56</v>
      </c>
      <c r="N46" s="59">
        <v>70</v>
      </c>
      <c r="O46" s="59">
        <v>89</v>
      </c>
      <c r="P46" s="59">
        <v>104</v>
      </c>
      <c r="Q46"/>
      <c r="R46" s="64">
        <v>6.5</v>
      </c>
      <c r="S46" s="63">
        <f t="shared" si="6"/>
        <v>271.72749516276212</v>
      </c>
      <c r="T46" s="65">
        <f t="shared" si="9"/>
        <v>345.11834356206487</v>
      </c>
      <c r="U46" s="66">
        <f t="shared" si="10"/>
        <v>442.04196795955716</v>
      </c>
      <c r="V46" s="65">
        <f t="shared" si="11"/>
        <v>515.66250532399704</v>
      </c>
      <c r="AE46"/>
      <c r="AH46"/>
      <c r="AN46"/>
      <c r="AW46"/>
      <c r="AX46"/>
    </row>
    <row r="47" spans="2:50">
      <c r="B47" s="30">
        <f t="shared" si="7"/>
        <v>7</v>
      </c>
      <c r="C47" s="31">
        <f t="shared" si="1"/>
        <v>0.11666666666666667</v>
      </c>
      <c r="D47" s="48"/>
      <c r="E47" s="48">
        <f t="shared" si="8"/>
        <v>490.24773993136176</v>
      </c>
      <c r="F47" s="48">
        <f t="shared" si="2"/>
        <v>0</v>
      </c>
      <c r="G47" s="48">
        <f t="shared" si="3"/>
        <v>0</v>
      </c>
      <c r="H47" s="48">
        <f t="shared" si="4"/>
        <v>0</v>
      </c>
      <c r="I47" s="48">
        <f t="shared" si="5"/>
        <v>0</v>
      </c>
      <c r="J47" s="3"/>
      <c r="L47" s="15">
        <v>75</v>
      </c>
      <c r="M47" s="59">
        <v>53</v>
      </c>
      <c r="N47" s="59">
        <v>67</v>
      </c>
      <c r="O47" s="59">
        <v>85</v>
      </c>
      <c r="P47" s="59">
        <v>98</v>
      </c>
      <c r="Q47"/>
      <c r="R47" s="64">
        <v>7</v>
      </c>
      <c r="S47" s="63">
        <f t="shared" si="6"/>
        <v>258.54590458134874</v>
      </c>
      <c r="T47" s="65">
        <f t="shared" si="9"/>
        <v>328.25488461645284</v>
      </c>
      <c r="U47" s="66">
        <f t="shared" si="10"/>
        <v>420.31793232625625</v>
      </c>
      <c r="V47" s="65">
        <f t="shared" si="11"/>
        <v>490.24773993136176</v>
      </c>
      <c r="AE47"/>
      <c r="AH47"/>
      <c r="AN47"/>
      <c r="AW47"/>
      <c r="AX47"/>
    </row>
    <row r="48" spans="2:50">
      <c r="B48" s="30">
        <f t="shared" si="7"/>
        <v>7.5</v>
      </c>
      <c r="C48" s="31">
        <f t="shared" si="1"/>
        <v>0.125</v>
      </c>
      <c r="D48" s="48"/>
      <c r="E48" s="48">
        <f t="shared" si="8"/>
        <v>467.71433613531173</v>
      </c>
      <c r="F48" s="48">
        <f t="shared" si="2"/>
        <v>0</v>
      </c>
      <c r="G48" s="48">
        <f t="shared" si="3"/>
        <v>0</v>
      </c>
      <c r="H48" s="48">
        <f t="shared" si="4"/>
        <v>0</v>
      </c>
      <c r="I48" s="48">
        <f t="shared" si="5"/>
        <v>0</v>
      </c>
      <c r="J48" s="3"/>
      <c r="L48" s="15">
        <v>80</v>
      </c>
      <c r="M48" s="59">
        <v>50</v>
      </c>
      <c r="N48" s="59">
        <v>63</v>
      </c>
      <c r="O48" s="59">
        <v>81</v>
      </c>
      <c r="P48" s="59">
        <v>94</v>
      </c>
      <c r="Q48"/>
      <c r="R48" s="64">
        <v>7.5</v>
      </c>
      <c r="S48" s="63">
        <f>954.11*R48^-0.671</f>
        <v>246.84955006587586</v>
      </c>
      <c r="T48" s="65">
        <f t="shared" si="9"/>
        <v>313.29687164310224</v>
      </c>
      <c r="U48" s="66">
        <f t="shared" si="10"/>
        <v>401.05406916071951</v>
      </c>
      <c r="V48" s="65">
        <f t="shared" si="11"/>
        <v>467.71433613531173</v>
      </c>
      <c r="AE48"/>
      <c r="AH48"/>
      <c r="AN48"/>
      <c r="AW48"/>
      <c r="AX48"/>
    </row>
    <row r="49" spans="2:50">
      <c r="B49" s="30">
        <f t="shared" si="7"/>
        <v>8</v>
      </c>
      <c r="C49" s="31">
        <f t="shared" si="1"/>
        <v>0.13333333333333333</v>
      </c>
      <c r="D49" s="48"/>
      <c r="E49" s="48">
        <f t="shared" si="8"/>
        <v>447.57424978689403</v>
      </c>
      <c r="F49" s="48">
        <f t="shared" si="2"/>
        <v>0</v>
      </c>
      <c r="G49" s="48">
        <f t="shared" si="3"/>
        <v>0</v>
      </c>
      <c r="H49" s="48">
        <f t="shared" si="4"/>
        <v>0</v>
      </c>
      <c r="I49" s="48">
        <f t="shared" si="5"/>
        <v>0</v>
      </c>
      <c r="J49" s="3"/>
      <c r="L49" s="15">
        <v>85</v>
      </c>
      <c r="M49" s="59">
        <v>48</v>
      </c>
      <c r="N49" s="59">
        <v>61</v>
      </c>
      <c r="O49" s="59">
        <v>77</v>
      </c>
      <c r="P49" s="59">
        <v>89</v>
      </c>
      <c r="Q49"/>
      <c r="R49" s="64">
        <v>8</v>
      </c>
      <c r="S49" s="63">
        <f t="shared" si="6"/>
        <v>236.38780415147264</v>
      </c>
      <c r="T49" s="65">
        <f t="shared" si="9"/>
        <v>299.92221941969899</v>
      </c>
      <c r="U49" s="66">
        <f t="shared" si="10"/>
        <v>383.83395862257322</v>
      </c>
      <c r="V49" s="65">
        <f t="shared" si="11"/>
        <v>447.57424978689403</v>
      </c>
      <c r="AE49"/>
      <c r="AH49"/>
      <c r="AN49"/>
      <c r="AW49"/>
      <c r="AX49"/>
    </row>
    <row r="50" spans="2:50">
      <c r="B50" s="30">
        <f t="shared" si="7"/>
        <v>8.5</v>
      </c>
      <c r="C50" s="31">
        <f t="shared" si="1"/>
        <v>0.14166666666666666</v>
      </c>
      <c r="D50" s="48"/>
      <c r="E50" s="48">
        <f t="shared" si="8"/>
        <v>429.44619207168392</v>
      </c>
      <c r="F50" s="48">
        <f t="shared" si="2"/>
        <v>0</v>
      </c>
      <c r="G50" s="48">
        <f t="shared" si="3"/>
        <v>0</v>
      </c>
      <c r="H50" s="48">
        <f t="shared" si="4"/>
        <v>0</v>
      </c>
      <c r="I50" s="48">
        <f t="shared" si="5"/>
        <v>0</v>
      </c>
      <c r="J50" s="3"/>
      <c r="L50" s="15">
        <v>90</v>
      </c>
      <c r="M50" s="59">
        <v>46</v>
      </c>
      <c r="N50" s="59">
        <v>58</v>
      </c>
      <c r="O50" s="59">
        <v>74</v>
      </c>
      <c r="P50" s="59">
        <v>86</v>
      </c>
      <c r="Q50"/>
      <c r="R50" s="64">
        <v>8.5</v>
      </c>
      <c r="S50" s="63">
        <f t="shared" si="6"/>
        <v>226.9647168629007</v>
      </c>
      <c r="T50" s="65">
        <f t="shared" si="9"/>
        <v>287.87919435506285</v>
      </c>
      <c r="U50" s="66">
        <f t="shared" si="10"/>
        <v>368.3322252177357</v>
      </c>
      <c r="V50" s="65">
        <f t="shared" si="11"/>
        <v>429.44619207168392</v>
      </c>
      <c r="AE50"/>
      <c r="AH50"/>
      <c r="AN50"/>
      <c r="AW50"/>
      <c r="AX50"/>
    </row>
    <row r="51" spans="2:50">
      <c r="B51" s="30">
        <f t="shared" si="7"/>
        <v>9</v>
      </c>
      <c r="C51" s="31">
        <f t="shared" si="1"/>
        <v>0.15</v>
      </c>
      <c r="D51" s="48"/>
      <c r="E51" s="48">
        <f t="shared" si="8"/>
        <v>413.02759840159558</v>
      </c>
      <c r="F51" s="48">
        <f t="shared" si="2"/>
        <v>0</v>
      </c>
      <c r="G51" s="48">
        <f t="shared" si="3"/>
        <v>0</v>
      </c>
      <c r="H51" s="48">
        <f t="shared" si="4"/>
        <v>0</v>
      </c>
      <c r="I51" s="48">
        <f t="shared" si="5"/>
        <v>0</v>
      </c>
      <c r="J51" s="3"/>
      <c r="L51" s="15">
        <v>95</v>
      </c>
      <c r="M51" s="59">
        <v>45</v>
      </c>
      <c r="N51" s="59">
        <v>56</v>
      </c>
      <c r="O51" s="59">
        <v>71</v>
      </c>
      <c r="P51" s="59">
        <v>82</v>
      </c>
      <c r="Q51"/>
      <c r="R51" s="64">
        <v>9</v>
      </c>
      <c r="S51" s="63">
        <f t="shared" si="6"/>
        <v>218.42468791627792</v>
      </c>
      <c r="T51" s="65">
        <f t="shared" si="9"/>
        <v>276.96796241192277</v>
      </c>
      <c r="U51" s="66">
        <f t="shared" si="10"/>
        <v>354.29064077112952</v>
      </c>
      <c r="V51" s="65">
        <f t="shared" si="11"/>
        <v>413.02759840159558</v>
      </c>
      <c r="AE51"/>
      <c r="AH51"/>
      <c r="AN51"/>
      <c r="AW51"/>
      <c r="AX51"/>
    </row>
    <row r="52" spans="2:50">
      <c r="B52" s="30">
        <f t="shared" si="7"/>
        <v>9.5</v>
      </c>
      <c r="C52" s="31">
        <f t="shared" si="1"/>
        <v>0.15833333333333333</v>
      </c>
      <c r="D52" s="48"/>
      <c r="E52" s="48">
        <f t="shared" si="8"/>
        <v>398.07505584853919</v>
      </c>
      <c r="F52" s="48">
        <f t="shared" si="2"/>
        <v>0</v>
      </c>
      <c r="G52" s="48">
        <f t="shared" si="3"/>
        <v>0</v>
      </c>
      <c r="H52" s="48">
        <f t="shared" si="4"/>
        <v>0</v>
      </c>
      <c r="I52" s="48">
        <f t="shared" si="5"/>
        <v>0</v>
      </c>
      <c r="J52" s="3"/>
      <c r="L52" s="15">
        <v>100</v>
      </c>
      <c r="M52" s="59">
        <v>43</v>
      </c>
      <c r="N52" s="59">
        <v>54</v>
      </c>
      <c r="O52" s="59">
        <v>68</v>
      </c>
      <c r="P52" s="59">
        <v>79</v>
      </c>
      <c r="Q52"/>
      <c r="R52" s="64">
        <v>9.5</v>
      </c>
      <c r="S52" s="63">
        <f t="shared" si="6"/>
        <v>210.64245538823602</v>
      </c>
      <c r="T52" s="65">
        <f t="shared" si="9"/>
        <v>267.02770011200039</v>
      </c>
      <c r="U52" s="66">
        <f t="shared" si="10"/>
        <v>341.50143632974954</v>
      </c>
      <c r="V52" s="65">
        <f t="shared" si="11"/>
        <v>398.07505584853919</v>
      </c>
      <c r="AE52"/>
      <c r="AH52"/>
      <c r="AN52"/>
      <c r="AW52"/>
      <c r="AX52"/>
    </row>
    <row r="53" spans="2:50">
      <c r="B53" s="30">
        <f t="shared" si="7"/>
        <v>10</v>
      </c>
      <c r="C53" s="31">
        <f t="shared" si="1"/>
        <v>0.16666666666666666</v>
      </c>
      <c r="D53" s="48"/>
      <c r="E53" s="48">
        <f t="shared" si="8"/>
        <v>384.39033867737601</v>
      </c>
      <c r="F53" s="48">
        <f t="shared" si="2"/>
        <v>0</v>
      </c>
      <c r="G53" s="48">
        <f t="shared" si="3"/>
        <v>0</v>
      </c>
      <c r="H53" s="48">
        <f t="shared" si="4"/>
        <v>0</v>
      </c>
      <c r="I53" s="48">
        <f t="shared" si="5"/>
        <v>0</v>
      </c>
      <c r="J53" s="3"/>
      <c r="L53" s="15">
        <v>105</v>
      </c>
      <c r="M53" s="59">
        <v>41</v>
      </c>
      <c r="N53" s="59">
        <v>52</v>
      </c>
      <c r="O53" s="59">
        <v>66</v>
      </c>
      <c r="P53" s="59">
        <v>76</v>
      </c>
      <c r="Q53"/>
      <c r="R53" s="64">
        <v>10</v>
      </c>
      <c r="S53" s="63">
        <f t="shared" si="6"/>
        <v>203.51594820822794</v>
      </c>
      <c r="T53" s="65">
        <f t="shared" si="9"/>
        <v>257.92739529983987</v>
      </c>
      <c r="U53" s="66">
        <f t="shared" si="10"/>
        <v>329.7953942553101</v>
      </c>
      <c r="V53" s="65">
        <f t="shared" si="11"/>
        <v>384.39033867737601</v>
      </c>
      <c r="AE53"/>
      <c r="AH53"/>
      <c r="AN53"/>
      <c r="AW53"/>
      <c r="AX53"/>
    </row>
    <row r="54" spans="2:50">
      <c r="B54" s="30">
        <f t="shared" si="7"/>
        <v>10.5</v>
      </c>
      <c r="C54" s="31">
        <f t="shared" si="1"/>
        <v>0.17499999999999999</v>
      </c>
      <c r="D54" s="48"/>
      <c r="E54" s="48">
        <f t="shared" si="8"/>
        <v>371.81025290404062</v>
      </c>
      <c r="F54" s="48">
        <f t="shared" si="2"/>
        <v>0</v>
      </c>
      <c r="G54" s="48">
        <f t="shared" si="3"/>
        <v>0</v>
      </c>
      <c r="H54" s="48">
        <f t="shared" si="4"/>
        <v>0</v>
      </c>
      <c r="I54" s="48">
        <f t="shared" si="5"/>
        <v>0</v>
      </c>
      <c r="J54" s="3"/>
      <c r="L54" s="15">
        <v>110</v>
      </c>
      <c r="M54" s="59">
        <v>40</v>
      </c>
      <c r="N54" s="59">
        <v>50</v>
      </c>
      <c r="O54" s="59">
        <v>63</v>
      </c>
      <c r="P54" s="59">
        <v>73</v>
      </c>
      <c r="Q54"/>
      <c r="R54" s="64">
        <v>10.5</v>
      </c>
      <c r="S54" s="63">
        <f t="shared" si="6"/>
        <v>196.96108501459881</v>
      </c>
      <c r="T54" s="65">
        <f t="shared" si="9"/>
        <v>249.55915487391692</v>
      </c>
      <c r="U54" s="66">
        <f t="shared" si="10"/>
        <v>319.03318740532842</v>
      </c>
      <c r="V54" s="65">
        <f t="shared" si="11"/>
        <v>371.81025290404062</v>
      </c>
      <c r="AE54"/>
      <c r="AH54"/>
      <c r="AN54"/>
      <c r="AW54"/>
      <c r="AX54"/>
    </row>
    <row r="55" spans="2:50">
      <c r="B55" s="30">
        <f t="shared" si="7"/>
        <v>11</v>
      </c>
      <c r="C55" s="31">
        <f t="shared" si="1"/>
        <v>0.18333333333333332</v>
      </c>
      <c r="D55" s="48"/>
      <c r="E55" s="48">
        <f t="shared" si="8"/>
        <v>360.19912395802936</v>
      </c>
      <c r="F55" s="48">
        <f t="shared" si="2"/>
        <v>0</v>
      </c>
      <c r="G55" s="48">
        <f t="shared" si="3"/>
        <v>0</v>
      </c>
      <c r="H55" s="48">
        <f t="shared" si="4"/>
        <v>0</v>
      </c>
      <c r="I55" s="48">
        <f t="shared" si="5"/>
        <v>0</v>
      </c>
      <c r="J55" s="3"/>
      <c r="L55" s="15">
        <v>115</v>
      </c>
      <c r="M55" s="59">
        <v>39</v>
      </c>
      <c r="N55" s="59">
        <v>48</v>
      </c>
      <c r="O55" s="59">
        <v>61</v>
      </c>
      <c r="P55" s="59">
        <v>71</v>
      </c>
      <c r="Q55"/>
      <c r="R55" s="64">
        <v>11</v>
      </c>
      <c r="S55" s="63">
        <f t="shared" si="6"/>
        <v>190.90792442444641</v>
      </c>
      <c r="T55" s="65">
        <f t="shared" si="9"/>
        <v>241.83325269330135</v>
      </c>
      <c r="U55" s="66">
        <f t="shared" si="10"/>
        <v>309.0989717363849</v>
      </c>
      <c r="V55" s="65">
        <f t="shared" si="11"/>
        <v>360.19912395802936</v>
      </c>
      <c r="AE55"/>
      <c r="AH55"/>
      <c r="AN55"/>
      <c r="AW55"/>
      <c r="AX55"/>
    </row>
    <row r="56" spans="2:50">
      <c r="B56" s="30">
        <f t="shared" si="7"/>
        <v>11.5</v>
      </c>
      <c r="C56" s="31">
        <f t="shared" si="1"/>
        <v>0.19166666666666668</v>
      </c>
      <c r="D56" s="48"/>
      <c r="E56" s="48">
        <f t="shared" si="8"/>
        <v>349.44315386760337</v>
      </c>
      <c r="F56" s="48">
        <f t="shared" si="2"/>
        <v>0</v>
      </c>
      <c r="G56" s="48">
        <f t="shared" si="3"/>
        <v>0</v>
      </c>
      <c r="H56" s="48">
        <f>B56*60/1000*$B$19</f>
        <v>0</v>
      </c>
      <c r="I56" s="48">
        <f t="shared" si="5"/>
        <v>0</v>
      </c>
      <c r="J56" s="3"/>
      <c r="L56" s="15">
        <v>120</v>
      </c>
      <c r="M56" s="59">
        <v>38</v>
      </c>
      <c r="N56" s="59">
        <v>47</v>
      </c>
      <c r="O56" s="59">
        <v>59</v>
      </c>
      <c r="P56" s="59">
        <v>69</v>
      </c>
      <c r="Q56"/>
      <c r="R56" s="64">
        <v>11.5</v>
      </c>
      <c r="S56" s="63">
        <f t="shared" si="6"/>
        <v>185.29777173651308</v>
      </c>
      <c r="T56" s="65">
        <f t="shared" si="9"/>
        <v>234.6744087329086</v>
      </c>
      <c r="U56" s="66">
        <f t="shared" si="10"/>
        <v>299.89557296646359</v>
      </c>
      <c r="V56" s="65">
        <f t="shared" si="11"/>
        <v>349.44315386760337</v>
      </c>
      <c r="AE56"/>
      <c r="AH56"/>
      <c r="AN56"/>
      <c r="AW56"/>
      <c r="AX56"/>
    </row>
    <row r="57" spans="2:50">
      <c r="B57" s="30">
        <f t="shared" si="7"/>
        <v>12</v>
      </c>
      <c r="C57" s="31">
        <f t="shared" si="1"/>
        <v>0.2</v>
      </c>
      <c r="D57" s="48"/>
      <c r="E57" s="48">
        <f t="shared" si="8"/>
        <v>339.44612376979092</v>
      </c>
      <c r="F57" s="48">
        <f t="shared" si="2"/>
        <v>0</v>
      </c>
      <c r="G57" s="48">
        <f t="shared" si="3"/>
        <v>0</v>
      </c>
      <c r="H57" s="48">
        <f t="shared" si="4"/>
        <v>0</v>
      </c>
      <c r="I57" s="48">
        <f t="shared" si="5"/>
        <v>0</v>
      </c>
      <c r="J57" s="3"/>
      <c r="M57"/>
      <c r="N57"/>
      <c r="O57"/>
      <c r="P57"/>
      <c r="Q57"/>
      <c r="R57" s="64">
        <v>12</v>
      </c>
      <c r="S57" s="63">
        <f t="shared" si="6"/>
        <v>180.08097426754313</v>
      </c>
      <c r="T57" s="65">
        <f t="shared" si="9"/>
        <v>228.01895451988645</v>
      </c>
      <c r="U57" s="66">
        <f t="shared" si="10"/>
        <v>291.34082044996518</v>
      </c>
      <c r="V57" s="65">
        <f t="shared" si="11"/>
        <v>339.44612376979092</v>
      </c>
      <c r="AE57"/>
      <c r="AH57"/>
      <c r="AN57"/>
      <c r="AW57"/>
      <c r="AX57"/>
    </row>
    <row r="58" spans="2:50">
      <c r="B58" s="30">
        <f t="shared" si="7"/>
        <v>12.5</v>
      </c>
      <c r="C58" s="31">
        <f t="shared" si="1"/>
        <v>0.20833333333333334</v>
      </c>
      <c r="D58" s="48"/>
      <c r="E58" s="48">
        <f t="shared" si="8"/>
        <v>330.1260797261229</v>
      </c>
      <c r="F58" s="48">
        <f t="shared" si="2"/>
        <v>0</v>
      </c>
      <c r="G58" s="48">
        <f t="shared" si="3"/>
        <v>0</v>
      </c>
      <c r="H58" s="48">
        <f t="shared" si="4"/>
        <v>0</v>
      </c>
      <c r="I58" s="48">
        <f t="shared" si="5"/>
        <v>0</v>
      </c>
      <c r="J58" s="3"/>
      <c r="M58"/>
      <c r="N58"/>
      <c r="O58"/>
      <c r="P58"/>
      <c r="Q58"/>
      <c r="R58" s="64">
        <v>12.5</v>
      </c>
      <c r="S58" s="63">
        <f t="shared" si="6"/>
        <v>175.2152202765665</v>
      </c>
      <c r="T58" s="65">
        <f t="shared" si="9"/>
        <v>221.81264654175334</v>
      </c>
      <c r="U58" s="66">
        <f t="shared" si="10"/>
        <v>283.36471963640111</v>
      </c>
      <c r="V58" s="65">
        <f t="shared" si="11"/>
        <v>330.1260797261229</v>
      </c>
      <c r="AE58"/>
      <c r="AH58"/>
      <c r="AN58"/>
      <c r="AW58"/>
      <c r="AX58"/>
    </row>
    <row r="59" spans="2:50">
      <c r="B59" s="30">
        <f t="shared" si="7"/>
        <v>13</v>
      </c>
      <c r="C59" s="31">
        <f t="shared" si="1"/>
        <v>0.21666666666666667</v>
      </c>
      <c r="D59" s="48"/>
      <c r="E59" s="48">
        <f t="shared" si="8"/>
        <v>321.41274748989167</v>
      </c>
      <c r="F59" s="48">
        <f t="shared" si="2"/>
        <v>0</v>
      </c>
      <c r="G59" s="48">
        <f t="shared" si="3"/>
        <v>0</v>
      </c>
      <c r="H59" s="48">
        <f t="shared" si="4"/>
        <v>0</v>
      </c>
      <c r="I59" s="48">
        <f t="shared" si="5"/>
        <v>0</v>
      </c>
      <c r="J59" s="3"/>
      <c r="M59"/>
      <c r="N59"/>
      <c r="O59"/>
      <c r="P59"/>
      <c r="Q59"/>
      <c r="R59" s="64">
        <v>13</v>
      </c>
      <c r="S59" s="63">
        <f t="shared" si="6"/>
        <v>170.66421139795912</v>
      </c>
      <c r="T59" s="65">
        <f t="shared" si="9"/>
        <v>216.00896014376261</v>
      </c>
      <c r="U59" s="66">
        <f t="shared" si="10"/>
        <v>275.90724625025138</v>
      </c>
      <c r="V59" s="65">
        <f t="shared" si="11"/>
        <v>321.41274748989167</v>
      </c>
      <c r="AE59"/>
      <c r="AH59"/>
      <c r="AN59"/>
      <c r="AW59"/>
      <c r="AX59"/>
    </row>
    <row r="60" spans="2:50">
      <c r="B60" s="30">
        <f t="shared" si="7"/>
        <v>13.5</v>
      </c>
      <c r="C60" s="31">
        <f t="shared" si="1"/>
        <v>0.22500000000000001</v>
      </c>
      <c r="D60" s="48"/>
      <c r="E60" s="48">
        <f t="shared" si="8"/>
        <v>313.24549469528699</v>
      </c>
      <c r="F60" s="48">
        <f t="shared" si="2"/>
        <v>0</v>
      </c>
      <c r="G60" s="48">
        <f t="shared" si="3"/>
        <v>0</v>
      </c>
      <c r="H60" s="48">
        <f t="shared" si="4"/>
        <v>0</v>
      </c>
      <c r="I60" s="48">
        <f t="shared" si="5"/>
        <v>0</v>
      </c>
      <c r="J60" s="3"/>
      <c r="M60"/>
      <c r="N60"/>
      <c r="O60"/>
      <c r="P60"/>
      <c r="Q60"/>
      <c r="R60" s="64">
        <v>13.5</v>
      </c>
      <c r="S60" s="63">
        <f t="shared" si="6"/>
        <v>166.39661570206414</v>
      </c>
      <c r="T60" s="65">
        <f t="shared" si="9"/>
        <v>210.56774435339446</v>
      </c>
      <c r="U60" s="66">
        <f t="shared" si="10"/>
        <v>268.9166074060193</v>
      </c>
      <c r="V60" s="65">
        <f t="shared" si="11"/>
        <v>313.24549469528699</v>
      </c>
      <c r="AE60"/>
      <c r="AH60"/>
      <c r="AN60"/>
      <c r="AW60"/>
      <c r="AX60"/>
    </row>
    <row r="61" spans="2:50">
      <c r="B61" s="30">
        <f t="shared" si="7"/>
        <v>14</v>
      </c>
      <c r="C61" s="31">
        <f t="shared" si="1"/>
        <v>0.23333333333333334</v>
      </c>
      <c r="D61" s="48"/>
      <c r="E61" s="48">
        <f t="shared" si="8"/>
        <v>305.57170904455143</v>
      </c>
      <c r="F61" s="48">
        <f t="shared" si="2"/>
        <v>0</v>
      </c>
      <c r="G61" s="48">
        <f t="shared" si="3"/>
        <v>0</v>
      </c>
      <c r="H61" s="48">
        <f t="shared" si="4"/>
        <v>0</v>
      </c>
      <c r="I61" s="48">
        <f t="shared" si="5"/>
        <v>0</v>
      </c>
      <c r="J61" s="3"/>
      <c r="M61"/>
      <c r="N61"/>
      <c r="O61"/>
      <c r="P61"/>
      <c r="Q61"/>
      <c r="R61" s="64">
        <v>14</v>
      </c>
      <c r="S61" s="63">
        <f t="shared" si="6"/>
        <v>162.38523410786135</v>
      </c>
      <c r="T61" s="65">
        <f t="shared" si="9"/>
        <v>205.45415104937558</v>
      </c>
      <c r="U61" s="66">
        <f t="shared" si="10"/>
        <v>262.3478575870131</v>
      </c>
      <c r="V61" s="65">
        <f t="shared" si="11"/>
        <v>305.57170904455143</v>
      </c>
      <c r="AE61"/>
      <c r="AH61"/>
      <c r="AN61"/>
      <c r="AW61"/>
      <c r="AX61"/>
    </row>
    <row r="62" spans="2:50">
      <c r="B62" s="30">
        <f t="shared" si="7"/>
        <v>14.5</v>
      </c>
      <c r="C62" s="31">
        <f t="shared" si="1"/>
        <v>0.24166666666666667</v>
      </c>
      <c r="D62" s="48"/>
      <c r="E62" s="48">
        <f t="shared" si="8"/>
        <v>298.34549608620216</v>
      </c>
      <c r="F62" s="48">
        <f t="shared" si="2"/>
        <v>0</v>
      </c>
      <c r="G62" s="48">
        <f t="shared" si="3"/>
        <v>0</v>
      </c>
      <c r="H62" s="48">
        <f t="shared" si="4"/>
        <v>0</v>
      </c>
      <c r="I62" s="48">
        <f t="shared" si="5"/>
        <v>0</v>
      </c>
      <c r="J62" s="3"/>
      <c r="M62"/>
      <c r="N62"/>
      <c r="O62"/>
      <c r="P62"/>
      <c r="Q62"/>
      <c r="R62" s="64">
        <v>14.5</v>
      </c>
      <c r="S62" s="63">
        <f t="shared" si="6"/>
        <v>158.60633077517392</v>
      </c>
      <c r="T62" s="65">
        <f t="shared" si="9"/>
        <v>200.63777494643151</v>
      </c>
      <c r="U62" s="66">
        <f t="shared" si="10"/>
        <v>256.16178727031547</v>
      </c>
      <c r="V62" s="65">
        <f t="shared" si="11"/>
        <v>298.34549608620216</v>
      </c>
      <c r="AE62"/>
      <c r="AH62"/>
      <c r="AN62"/>
      <c r="AW62"/>
      <c r="AX62"/>
    </row>
    <row r="63" spans="2:50">
      <c r="B63" s="30">
        <f t="shared" si="7"/>
        <v>15</v>
      </c>
      <c r="C63" s="31">
        <f t="shared" si="1"/>
        <v>0.25</v>
      </c>
      <c r="D63" s="48"/>
      <c r="E63" s="48">
        <f t="shared" si="8"/>
        <v>291.52662500293201</v>
      </c>
      <c r="F63" s="48">
        <f t="shared" si="2"/>
        <v>0</v>
      </c>
      <c r="G63" s="48">
        <f t="shared" si="3"/>
        <v>0</v>
      </c>
      <c r="H63" s="48">
        <f t="shared" si="4"/>
        <v>0</v>
      </c>
      <c r="I63" s="48">
        <f t="shared" si="5"/>
        <v>0</v>
      </c>
      <c r="J63" s="3"/>
      <c r="M63"/>
      <c r="N63"/>
      <c r="O63"/>
      <c r="P63"/>
      <c r="Q63"/>
      <c r="R63" s="64">
        <v>15</v>
      </c>
      <c r="S63" s="63">
        <f t="shared" si="6"/>
        <v>155.0390908019788</v>
      </c>
      <c r="T63" s="65">
        <f t="shared" si="9"/>
        <v>196.09195721510517</v>
      </c>
      <c r="U63" s="66">
        <f t="shared" si="10"/>
        <v>250.324023147313</v>
      </c>
      <c r="V63" s="65">
        <f t="shared" si="11"/>
        <v>291.52662500293201</v>
      </c>
      <c r="AE63"/>
      <c r="AH63"/>
      <c r="AN63"/>
      <c r="AW63"/>
      <c r="AX63"/>
    </row>
    <row r="64" spans="2:50">
      <c r="B64" s="30">
        <f t="shared" si="7"/>
        <v>15.5</v>
      </c>
      <c r="C64" s="31">
        <f t="shared" si="1"/>
        <v>0.25833333333333336</v>
      </c>
      <c r="D64" s="48"/>
      <c r="E64" s="48">
        <f t="shared" si="8"/>
        <v>285.07966866253514</v>
      </c>
      <c r="F64" s="48">
        <f t="shared" si="2"/>
        <v>0</v>
      </c>
      <c r="G64" s="48">
        <f t="shared" si="3"/>
        <v>0</v>
      </c>
      <c r="H64" s="48">
        <f t="shared" si="4"/>
        <v>0</v>
      </c>
      <c r="I64" s="48">
        <f t="shared" si="5"/>
        <v>0</v>
      </c>
      <c r="J64" s="3"/>
      <c r="M64"/>
      <c r="N64"/>
      <c r="O64"/>
      <c r="P64"/>
      <c r="Q64"/>
      <c r="R64" s="64">
        <v>15.5</v>
      </c>
      <c r="S64" s="63">
        <f t="shared" si="6"/>
        <v>151.66517767856959</v>
      </c>
      <c r="T64" s="65">
        <f t="shared" si="9"/>
        <v>191.79321730321305</v>
      </c>
      <c r="U64" s="66">
        <f t="shared" si="10"/>
        <v>244.80429409667431</v>
      </c>
      <c r="V64" s="65">
        <f t="shared" si="11"/>
        <v>285.07966866253514</v>
      </c>
      <c r="AE64"/>
      <c r="AH64"/>
      <c r="AN64"/>
      <c r="AW64"/>
      <c r="AX64"/>
    </row>
    <row r="65" spans="2:50">
      <c r="B65" s="30">
        <f t="shared" si="7"/>
        <v>16</v>
      </c>
      <c r="C65" s="31">
        <f t="shared" si="1"/>
        <v>0.26666666666666666</v>
      </c>
      <c r="D65" s="48"/>
      <c r="E65" s="48">
        <f t="shared" si="8"/>
        <v>278.9732971555614</v>
      </c>
      <c r="F65" s="48">
        <f t="shared" si="2"/>
        <v>0</v>
      </c>
      <c r="G65" s="48">
        <f t="shared" si="3"/>
        <v>0</v>
      </c>
      <c r="H65" s="48">
        <f t="shared" si="4"/>
        <v>0</v>
      </c>
      <c r="I65" s="48">
        <f t="shared" si="5"/>
        <v>0</v>
      </c>
      <c r="J65" s="3"/>
      <c r="M65"/>
      <c r="N65"/>
      <c r="O65"/>
      <c r="P65"/>
      <c r="Q65"/>
      <c r="R65" s="64">
        <v>16</v>
      </c>
      <c r="S65" s="63">
        <f t="shared" si="6"/>
        <v>148.46836959006032</v>
      </c>
      <c r="T65" s="65">
        <f t="shared" si="9"/>
        <v>187.72078607061272</v>
      </c>
      <c r="U65" s="66">
        <f t="shared" si="10"/>
        <v>239.57582812719767</v>
      </c>
      <c r="V65" s="65">
        <f t="shared" si="11"/>
        <v>278.9732971555614</v>
      </c>
      <c r="AE65"/>
      <c r="AH65"/>
      <c r="AN65"/>
      <c r="AW65"/>
      <c r="AX65"/>
    </row>
    <row r="66" spans="2:50">
      <c r="B66" s="30">
        <f t="shared" si="7"/>
        <v>16.5</v>
      </c>
      <c r="C66" s="31">
        <f t="shared" si="1"/>
        <v>0.27500000000000002</v>
      </c>
      <c r="D66" s="48"/>
      <c r="E66" s="48">
        <f t="shared" si="8"/>
        <v>273.17969358389985</v>
      </c>
      <c r="F66" s="48">
        <f t="shared" si="2"/>
        <v>0</v>
      </c>
      <c r="G66" s="48">
        <f t="shared" si="3"/>
        <v>0</v>
      </c>
      <c r="H66" s="48">
        <f t="shared" si="4"/>
        <v>0</v>
      </c>
      <c r="I66" s="48">
        <f t="shared" si="5"/>
        <v>0</v>
      </c>
      <c r="J66" s="3"/>
      <c r="M66"/>
      <c r="N66"/>
      <c r="O66"/>
      <c r="P66"/>
      <c r="Q66"/>
      <c r="R66" s="64">
        <v>16.5</v>
      </c>
      <c r="S66" s="63">
        <f t="shared" si="6"/>
        <v>145.43425854457152</v>
      </c>
      <c r="T66" s="65">
        <f t="shared" si="9"/>
        <v>183.8562196357511</v>
      </c>
      <c r="U66" s="66">
        <f t="shared" si="10"/>
        <v>234.61485364422626</v>
      </c>
      <c r="V66" s="65">
        <f t="shared" si="11"/>
        <v>273.17969358389985</v>
      </c>
      <c r="AE66"/>
      <c r="AH66"/>
      <c r="AN66"/>
      <c r="AW66"/>
      <c r="AX66"/>
    </row>
    <row r="67" spans="2:50">
      <c r="B67" s="30">
        <f t="shared" si="7"/>
        <v>17</v>
      </c>
      <c r="C67" s="31">
        <f t="shared" si="1"/>
        <v>0.28333333333333333</v>
      </c>
      <c r="D67" s="48"/>
      <c r="E67" s="48">
        <f t="shared" si="8"/>
        <v>267.67406795672696</v>
      </c>
      <c r="F67" s="48">
        <f t="shared" si="2"/>
        <v>0</v>
      </c>
      <c r="G67" s="48">
        <f t="shared" si="3"/>
        <v>0</v>
      </c>
      <c r="H67" s="48">
        <f t="shared" si="4"/>
        <v>0</v>
      </c>
      <c r="I67" s="48">
        <f t="shared" si="5"/>
        <v>0</v>
      </c>
      <c r="J67" s="3"/>
      <c r="M67"/>
      <c r="N67"/>
      <c r="O67"/>
      <c r="P67"/>
      <c r="Q67"/>
      <c r="R67" s="64">
        <v>17</v>
      </c>
      <c r="S67" s="63">
        <f t="shared" si="6"/>
        <v>142.54999993786524</v>
      </c>
      <c r="T67" s="65">
        <f t="shared" si="9"/>
        <v>180.1830780069163</v>
      </c>
      <c r="U67" s="66">
        <f t="shared" si="10"/>
        <v>229.90018444210409</v>
      </c>
      <c r="V67" s="65">
        <f t="shared" si="11"/>
        <v>267.67406795672696</v>
      </c>
      <c r="AE67"/>
      <c r="AH67"/>
      <c r="AN67"/>
      <c r="AW67"/>
      <c r="AX67"/>
    </row>
    <row r="68" spans="2:50">
      <c r="B68" s="30">
        <f t="shared" si="7"/>
        <v>17.5</v>
      </c>
      <c r="C68" s="31">
        <f t="shared" si="1"/>
        <v>0.29166666666666669</v>
      </c>
      <c r="D68" s="48"/>
      <c r="E68" s="48">
        <f t="shared" si="8"/>
        <v>262.43425037473907</v>
      </c>
      <c r="F68" s="48">
        <f t="shared" si="2"/>
        <v>0</v>
      </c>
      <c r="G68" s="48">
        <f t="shared" si="3"/>
        <v>0</v>
      </c>
      <c r="H68" s="48">
        <f t="shared" si="4"/>
        <v>0</v>
      </c>
      <c r="I68" s="48">
        <f t="shared" si="5"/>
        <v>0</v>
      </c>
      <c r="J68" s="3"/>
      <c r="M68"/>
      <c r="N68"/>
      <c r="O68"/>
      <c r="P68"/>
      <c r="Q68"/>
      <c r="R68" s="64">
        <v>17.5</v>
      </c>
      <c r="S68" s="63">
        <f t="shared" si="6"/>
        <v>139.80410289398847</v>
      </c>
      <c r="T68" s="65">
        <f t="shared" si="9"/>
        <v>176.68665608115583</v>
      </c>
      <c r="U68" s="66">
        <f t="shared" si="10"/>
        <v>225.41287236656871</v>
      </c>
      <c r="V68" s="65">
        <f t="shared" si="11"/>
        <v>262.43425037473907</v>
      </c>
      <c r="AE68"/>
      <c r="AH68"/>
      <c r="AN68"/>
      <c r="AW68"/>
      <c r="AX68"/>
    </row>
    <row r="69" spans="2:50">
      <c r="B69" s="30">
        <f t="shared" si="7"/>
        <v>18</v>
      </c>
      <c r="C69" s="31">
        <f t="shared" si="1"/>
        <v>0.3</v>
      </c>
      <c r="D69" s="48"/>
      <c r="E69" s="48">
        <f t="shared" si="8"/>
        <v>257.44034871800233</v>
      </c>
      <c r="F69" s="48">
        <f t="shared" si="2"/>
        <v>0</v>
      </c>
      <c r="G69" s="48">
        <f t="shared" si="3"/>
        <v>0</v>
      </c>
      <c r="H69" s="48">
        <f t="shared" si="4"/>
        <v>0</v>
      </c>
      <c r="I69" s="48">
        <f t="shared" si="5"/>
        <v>0</v>
      </c>
      <c r="J69" s="3"/>
      <c r="M69"/>
      <c r="N69"/>
      <c r="O69"/>
      <c r="P69"/>
      <c r="Q69"/>
      <c r="R69" s="64">
        <v>18</v>
      </c>
      <c r="S69" s="63">
        <f t="shared" si="6"/>
        <v>137.18625378984262</v>
      </c>
      <c r="T69" s="65">
        <f t="shared" si="9"/>
        <v>173.35375725392882</v>
      </c>
      <c r="U69" s="66">
        <f t="shared" si="10"/>
        <v>221.13591503226397</v>
      </c>
      <c r="V69" s="65">
        <f t="shared" si="11"/>
        <v>257.44034871800233</v>
      </c>
      <c r="AE69"/>
      <c r="AH69"/>
      <c r="AN69"/>
      <c r="AW69"/>
      <c r="AX69"/>
    </row>
    <row r="70" spans="2:50">
      <c r="B70" s="30">
        <f t="shared" si="7"/>
        <v>18.5</v>
      </c>
      <c r="C70" s="31">
        <f t="shared" si="1"/>
        <v>0.30833333333333335</v>
      </c>
      <c r="D70" s="48"/>
      <c r="E70" s="48">
        <f t="shared" si="8"/>
        <v>252.67445913620557</v>
      </c>
      <c r="F70" s="48">
        <f t="shared" si="2"/>
        <v>0</v>
      </c>
      <c r="G70" s="48">
        <f t="shared" si="3"/>
        <v>0</v>
      </c>
      <c r="H70" s="48">
        <f t="shared" si="4"/>
        <v>0</v>
      </c>
      <c r="I70" s="48">
        <f t="shared" si="5"/>
        <v>0</v>
      </c>
      <c r="J70" s="3"/>
      <c r="M70"/>
      <c r="N70"/>
      <c r="O70"/>
      <c r="P70"/>
      <c r="Q70"/>
      <c r="R70" s="64">
        <v>18.5</v>
      </c>
      <c r="S70" s="63">
        <f t="shared" si="6"/>
        <v>134.68716695296067</v>
      </c>
      <c r="T70" s="65">
        <f t="shared" si="9"/>
        <v>170.1725019160211</v>
      </c>
      <c r="U70" s="66">
        <f t="shared" si="10"/>
        <v>217.05400861086213</v>
      </c>
      <c r="V70" s="65">
        <f t="shared" si="11"/>
        <v>252.67445913620557</v>
      </c>
      <c r="AE70"/>
      <c r="AH70"/>
      <c r="AN70"/>
      <c r="AW70"/>
      <c r="AX70"/>
    </row>
    <row r="71" spans="2:50">
      <c r="B71" s="30">
        <f t="shared" si="7"/>
        <v>19</v>
      </c>
      <c r="C71" s="31">
        <f t="shared" si="1"/>
        <v>0.31666666666666665</v>
      </c>
      <c r="D71" s="48"/>
      <c r="E71" s="48">
        <f t="shared" si="8"/>
        <v>248.12042001595756</v>
      </c>
      <c r="F71" s="48">
        <f t="shared" si="2"/>
        <v>0</v>
      </c>
      <c r="G71" s="48">
        <f t="shared" si="3"/>
        <v>0</v>
      </c>
      <c r="H71" s="48">
        <f t="shared" si="4"/>
        <v>0</v>
      </c>
      <c r="I71" s="48">
        <f t="shared" si="5"/>
        <v>0</v>
      </c>
      <c r="J71" s="3"/>
      <c r="M71"/>
      <c r="N71"/>
      <c r="O71"/>
      <c r="P71"/>
      <c r="Q71"/>
      <c r="R71" s="64">
        <v>19</v>
      </c>
      <c r="S71" s="63">
        <f t="shared" si="6"/>
        <v>132.29845774064904</v>
      </c>
      <c r="T71" s="65">
        <f t="shared" si="9"/>
        <v>167.13216468136144</v>
      </c>
      <c r="U71" s="66">
        <f t="shared" si="10"/>
        <v>213.15333773210261</v>
      </c>
      <c r="V71" s="65">
        <f t="shared" si="11"/>
        <v>248.12042001595756</v>
      </c>
      <c r="AE71"/>
      <c r="AH71"/>
      <c r="AN71"/>
      <c r="AW71"/>
      <c r="AX71"/>
    </row>
    <row r="72" spans="2:50">
      <c r="B72" s="30">
        <f t="shared" si="7"/>
        <v>19.5</v>
      </c>
      <c r="C72" s="31">
        <f t="shared" si="1"/>
        <v>0.32500000000000001</v>
      </c>
      <c r="D72" s="48"/>
      <c r="E72" s="48">
        <f t="shared" si="8"/>
        <v>243.76360194445914</v>
      </c>
      <c r="F72" s="48">
        <f t="shared" si="2"/>
        <v>0</v>
      </c>
      <c r="G72" s="48">
        <f t="shared" si="3"/>
        <v>0</v>
      </c>
      <c r="H72" s="48">
        <f t="shared" si="4"/>
        <v>0</v>
      </c>
      <c r="I72" s="48">
        <f t="shared" si="5"/>
        <v>0</v>
      </c>
      <c r="J72" s="3"/>
      <c r="M72"/>
      <c r="N72"/>
      <c r="O72"/>
      <c r="P72"/>
      <c r="Q72"/>
      <c r="R72" s="64">
        <v>19.5</v>
      </c>
      <c r="S72" s="63">
        <f t="shared" si="6"/>
        <v>130.01253415532844</v>
      </c>
      <c r="T72" s="65">
        <f t="shared" si="9"/>
        <v>164.22303540633763</v>
      </c>
      <c r="U72" s="66">
        <f t="shared" si="10"/>
        <v>209.42139611383385</v>
      </c>
      <c r="V72" s="65">
        <f t="shared" si="11"/>
        <v>243.76360194445914</v>
      </c>
      <c r="AE72"/>
      <c r="AH72"/>
      <c r="AN72"/>
      <c r="AW72"/>
      <c r="AX72"/>
    </row>
    <row r="73" spans="2:50">
      <c r="B73" s="30">
        <f t="shared" si="7"/>
        <v>20</v>
      </c>
      <c r="C73" s="31">
        <f t="shared" si="1"/>
        <v>0.33333333333333331</v>
      </c>
      <c r="D73" s="48"/>
      <c r="E73" s="48">
        <f t="shared" si="8"/>
        <v>239.59072763151309</v>
      </c>
      <c r="F73" s="48">
        <f t="shared" si="2"/>
        <v>0</v>
      </c>
      <c r="G73" s="48">
        <f t="shared" si="3"/>
        <v>0</v>
      </c>
      <c r="H73" s="48">
        <f t="shared" si="4"/>
        <v>0</v>
      </c>
      <c r="I73" s="48">
        <f t="shared" si="5"/>
        <v>0</v>
      </c>
      <c r="J73" s="3"/>
      <c r="M73"/>
      <c r="N73"/>
      <c r="O73"/>
      <c r="P73"/>
      <c r="Q73"/>
      <c r="R73" s="64">
        <v>20</v>
      </c>
      <c r="S73" s="63">
        <f t="shared" si="6"/>
        <v>127.82250389148312</v>
      </c>
      <c r="T73" s="65">
        <f t="shared" si="9"/>
        <v>161.4363000130943</v>
      </c>
      <c r="U73" s="66">
        <f t="shared" si="10"/>
        <v>205.84683276797739</v>
      </c>
      <c r="V73" s="65">
        <f t="shared" si="11"/>
        <v>239.59072763151309</v>
      </c>
      <c r="AE73"/>
      <c r="AH73"/>
      <c r="AN73"/>
      <c r="AW73"/>
      <c r="AX73"/>
    </row>
    <row r="74" spans="2:50">
      <c r="B74" s="30">
        <f t="shared" si="7"/>
        <v>20.5</v>
      </c>
      <c r="C74" s="31">
        <f t="shared" si="1"/>
        <v>0.34166666666666667</v>
      </c>
      <c r="D74" s="48"/>
      <c r="E74" s="48">
        <f t="shared" si="8"/>
        <v>235.58971688772951</v>
      </c>
      <c r="F74" s="48">
        <f t="shared" si="2"/>
        <v>0</v>
      </c>
      <c r="G74" s="48">
        <f t="shared" si="3"/>
        <v>0</v>
      </c>
      <c r="H74" s="48">
        <f t="shared" si="4"/>
        <v>0</v>
      </c>
      <c r="I74" s="48">
        <f t="shared" si="5"/>
        <v>0</v>
      </c>
      <c r="J74" s="3"/>
      <c r="M74"/>
      <c r="N74"/>
      <c r="O74"/>
      <c r="P74"/>
      <c r="Q74"/>
      <c r="R74" s="64">
        <v>20.5</v>
      </c>
      <c r="S74" s="63">
        <f t="shared" si="6"/>
        <v>125.72209429292117</v>
      </c>
      <c r="T74" s="65">
        <f t="shared" si="9"/>
        <v>158.76393787891416</v>
      </c>
      <c r="U74" s="66">
        <f t="shared" si="10"/>
        <v>202.41931959852354</v>
      </c>
      <c r="V74" s="65">
        <f t="shared" si="11"/>
        <v>235.58971688772951</v>
      </c>
      <c r="AE74"/>
      <c r="AH74"/>
      <c r="AN74"/>
      <c r="AW74"/>
      <c r="AX74"/>
    </row>
    <row r="75" spans="2:50">
      <c r="B75" s="30">
        <f t="shared" si="7"/>
        <v>21</v>
      </c>
      <c r="C75" s="31">
        <f t="shared" si="1"/>
        <v>0.35</v>
      </c>
      <c r="D75" s="48"/>
      <c r="E75" s="48">
        <f t="shared" si="8"/>
        <v>231.74955265695149</v>
      </c>
      <c r="F75" s="48">
        <f t="shared" si="2"/>
        <v>0</v>
      </c>
      <c r="G75" s="48">
        <f t="shared" si="3"/>
        <v>0</v>
      </c>
      <c r="H75" s="48">
        <f t="shared" si="4"/>
        <v>0</v>
      </c>
      <c r="I75" s="48">
        <f t="shared" si="5"/>
        <v>0</v>
      </c>
      <c r="J75" s="3"/>
      <c r="M75"/>
      <c r="N75"/>
      <c r="O75"/>
      <c r="P75"/>
      <c r="Q75"/>
      <c r="R75" s="64">
        <v>21</v>
      </c>
      <c r="S75" s="63">
        <f t="shared" si="6"/>
        <v>123.70558316142541</v>
      </c>
      <c r="T75" s="65">
        <f t="shared" si="9"/>
        <v>156.19863314792647</v>
      </c>
      <c r="U75" s="66">
        <f t="shared" si="10"/>
        <v>199.12943697576216</v>
      </c>
      <c r="V75" s="65">
        <f t="shared" si="11"/>
        <v>231.74955265695149</v>
      </c>
      <c r="AE75"/>
      <c r="AH75"/>
      <c r="AN75"/>
      <c r="AW75"/>
      <c r="AX75"/>
    </row>
    <row r="76" spans="2:50">
      <c r="B76" s="30">
        <f t="shared" si="7"/>
        <v>21.5</v>
      </c>
      <c r="C76" s="31">
        <f t="shared" si="1"/>
        <v>0.35833333333333334</v>
      </c>
      <c r="D76" s="48"/>
      <c r="E76" s="48">
        <f t="shared" si="8"/>
        <v>228.06016481863276</v>
      </c>
      <c r="F76" s="48">
        <f t="shared" si="2"/>
        <v>0</v>
      </c>
      <c r="G76" s="48">
        <f t="shared" si="3"/>
        <v>0</v>
      </c>
      <c r="H76" s="48">
        <f t="shared" si="4"/>
        <v>0</v>
      </c>
      <c r="I76" s="48">
        <f t="shared" si="5"/>
        <v>0</v>
      </c>
      <c r="J76" s="3"/>
      <c r="M76"/>
      <c r="N76"/>
      <c r="O76"/>
      <c r="P76"/>
      <c r="Q76"/>
      <c r="R76" s="64">
        <v>21.5</v>
      </c>
      <c r="S76" s="63">
        <f t="shared" si="6"/>
        <v>121.76773872664002</v>
      </c>
      <c r="T76" s="65">
        <f t="shared" si="9"/>
        <v>153.73369779517947</v>
      </c>
      <c r="U76" s="66">
        <f t="shared" si="10"/>
        <v>195.96857448339017</v>
      </c>
      <c r="V76" s="65">
        <f t="shared" si="11"/>
        <v>228.06016481863276</v>
      </c>
      <c r="AE76"/>
      <c r="AH76"/>
      <c r="AN76"/>
      <c r="AW76"/>
      <c r="AX76"/>
    </row>
    <row r="77" spans="2:50">
      <c r="B77" s="30">
        <f t="shared" si="7"/>
        <v>22</v>
      </c>
      <c r="C77" s="31">
        <f t="shared" si="1"/>
        <v>0.36666666666666664</v>
      </c>
      <c r="D77" s="48"/>
      <c r="E77" s="48">
        <f t="shared" si="8"/>
        <v>224.51232905146162</v>
      </c>
      <c r="F77" s="48">
        <f t="shared" si="2"/>
        <v>0</v>
      </c>
      <c r="G77" s="48">
        <f t="shared" si="3"/>
        <v>0</v>
      </c>
      <c r="H77" s="48">
        <f t="shared" si="4"/>
        <v>0</v>
      </c>
      <c r="I77" s="48">
        <f t="shared" si="5"/>
        <v>0</v>
      </c>
      <c r="J77" s="3"/>
      <c r="M77"/>
      <c r="N77"/>
      <c r="O77"/>
      <c r="P77"/>
      <c r="Q77"/>
      <c r="R77" s="64">
        <v>22</v>
      </c>
      <c r="S77" s="63">
        <f t="shared" si="6"/>
        <v>119.90376738284628</v>
      </c>
      <c r="T77" s="65">
        <f t="shared" si="9"/>
        <v>151.36300465312561</v>
      </c>
      <c r="U77" s="66">
        <f t="shared" si="10"/>
        <v>192.92884452630256</v>
      </c>
      <c r="V77" s="65">
        <f t="shared" si="11"/>
        <v>224.51232905146162</v>
      </c>
      <c r="AE77"/>
      <c r="AH77"/>
      <c r="AN77"/>
      <c r="AW77"/>
      <c r="AX77"/>
    </row>
    <row r="78" spans="2:50">
      <c r="B78" s="30">
        <f t="shared" si="7"/>
        <v>22.5</v>
      </c>
      <c r="C78" s="31">
        <f t="shared" si="1"/>
        <v>0.375</v>
      </c>
      <c r="D78" s="48"/>
      <c r="E78" s="48">
        <f t="shared" si="8"/>
        <v>221.09757851362522</v>
      </c>
      <c r="F78" s="48">
        <f t="shared" si="2"/>
        <v>0</v>
      </c>
      <c r="G78" s="48">
        <f t="shared" si="3"/>
        <v>0</v>
      </c>
      <c r="H78" s="48">
        <f t="shared" si="4"/>
        <v>0</v>
      </c>
      <c r="I78" s="48">
        <f t="shared" si="5"/>
        <v>0</v>
      </c>
      <c r="J78" s="3"/>
      <c r="M78"/>
      <c r="N78"/>
      <c r="O78"/>
      <c r="P78"/>
      <c r="Q78"/>
      <c r="R78" s="64">
        <v>22.5</v>
      </c>
      <c r="S78" s="63">
        <f t="shared" si="6"/>
        <v>118.10926803687434</v>
      </c>
      <c r="T78" s="65">
        <f t="shared" si="9"/>
        <v>149.08092891703191</v>
      </c>
      <c r="U78" s="66">
        <f t="shared" si="10"/>
        <v>190.00300688294882</v>
      </c>
      <c r="V78" s="65">
        <f t="shared" si="11"/>
        <v>221.09757851362522</v>
      </c>
      <c r="AE78"/>
      <c r="AH78"/>
      <c r="AN78"/>
      <c r="AW78"/>
      <c r="AX78"/>
    </row>
    <row r="79" spans="2:50">
      <c r="B79" s="30">
        <f t="shared" si="7"/>
        <v>23</v>
      </c>
      <c r="C79" s="31">
        <f t="shared" si="1"/>
        <v>0.38333333333333336</v>
      </c>
      <c r="D79" s="48"/>
      <c r="E79" s="48">
        <f t="shared" si="8"/>
        <v>217.80812647130546</v>
      </c>
      <c r="F79" s="48">
        <f t="shared" si="2"/>
        <v>0</v>
      </c>
      <c r="G79" s="48">
        <f t="shared" si="3"/>
        <v>0</v>
      </c>
      <c r="H79" s="48">
        <f t="shared" si="4"/>
        <v>0</v>
      </c>
      <c r="I79" s="48">
        <f t="shared" si="5"/>
        <v>0</v>
      </c>
      <c r="J79" s="3"/>
      <c r="M79"/>
      <c r="N79"/>
      <c r="O79"/>
      <c r="P79"/>
      <c r="Q79"/>
      <c r="R79" s="64">
        <v>23</v>
      </c>
      <c r="S79" s="63">
        <f t="shared" si="6"/>
        <v>116.38019210484667</v>
      </c>
      <c r="T79" s="65">
        <f t="shared" si="9"/>
        <v>146.88229689428752</v>
      </c>
      <c r="U79" s="66">
        <f t="shared" si="10"/>
        <v>187.18440260719441</v>
      </c>
      <c r="V79" s="65">
        <f t="shared" si="11"/>
        <v>217.80812647130546</v>
      </c>
      <c r="AE79"/>
      <c r="AH79"/>
      <c r="AN79"/>
      <c r="AW79"/>
      <c r="AX79"/>
    </row>
    <row r="80" spans="2:50">
      <c r="B80" s="30">
        <f t="shared" si="7"/>
        <v>23.5</v>
      </c>
      <c r="C80" s="31">
        <f t="shared" si="1"/>
        <v>0.39166666666666666</v>
      </c>
      <c r="D80" s="48"/>
      <c r="E80" s="48">
        <f t="shared" si="8"/>
        <v>214.63679831345536</v>
      </c>
      <c r="F80" s="48">
        <f t="shared" si="2"/>
        <v>0</v>
      </c>
      <c r="G80" s="48">
        <f t="shared" si="3"/>
        <v>0</v>
      </c>
      <c r="H80" s="48">
        <f t="shared" si="4"/>
        <v>0</v>
      </c>
      <c r="I80" s="48">
        <f t="shared" si="5"/>
        <v>0</v>
      </c>
      <c r="J80" s="3"/>
      <c r="M80"/>
      <c r="N80"/>
      <c r="O80"/>
      <c r="P80"/>
      <c r="Q80"/>
      <c r="R80" s="64">
        <v>23.5</v>
      </c>
      <c r="S80" s="63">
        <f t="shared" si="6"/>
        <v>114.71280835308208</v>
      </c>
      <c r="T80" s="65">
        <f t="shared" si="9"/>
        <v>144.76234096500076</v>
      </c>
      <c r="U80" s="66">
        <f t="shared" si="10"/>
        <v>184.46689594619437</v>
      </c>
      <c r="V80" s="65">
        <f t="shared" si="11"/>
        <v>214.63679831345536</v>
      </c>
      <c r="AE80"/>
      <c r="AH80"/>
      <c r="AN80"/>
      <c r="AW80"/>
      <c r="AX80"/>
    </row>
    <row r="81" spans="2:50">
      <c r="B81" s="30">
        <f t="shared" si="7"/>
        <v>24</v>
      </c>
      <c r="C81" s="31">
        <f t="shared" si="1"/>
        <v>0.4</v>
      </c>
      <c r="D81" s="48"/>
      <c r="E81" s="48">
        <f t="shared" si="8"/>
        <v>211.57697164173692</v>
      </c>
      <c r="F81" s="48">
        <f t="shared" si="2"/>
        <v>0</v>
      </c>
      <c r="G81" s="48">
        <f t="shared" si="3"/>
        <v>0</v>
      </c>
      <c r="H81" s="48">
        <f t="shared" si="4"/>
        <v>0</v>
      </c>
      <c r="I81" s="48">
        <f t="shared" si="5"/>
        <v>0</v>
      </c>
      <c r="J81" s="3"/>
      <c r="M81"/>
      <c r="N81"/>
      <c r="O81"/>
      <c r="P81"/>
      <c r="Q81"/>
      <c r="R81" s="64">
        <v>24</v>
      </c>
      <c r="S81" s="63">
        <f t="shared" si="6"/>
        <v>113.10367190753891</v>
      </c>
      <c r="T81" s="65">
        <f t="shared" si="9"/>
        <v>142.71665988699004</v>
      </c>
      <c r="U81" s="66">
        <f t="shared" si="10"/>
        <v>181.84482315487548</v>
      </c>
      <c r="V81" s="65">
        <f t="shared" si="11"/>
        <v>211.57697164173692</v>
      </c>
      <c r="AE81"/>
      <c r="AH81"/>
      <c r="AN81"/>
      <c r="AW81"/>
      <c r="AX81"/>
    </row>
    <row r="82" spans="2:50">
      <c r="B82" s="30">
        <f t="shared" si="7"/>
        <v>24.5</v>
      </c>
      <c r="C82" s="31">
        <f t="shared" si="1"/>
        <v>0.40833333333333333</v>
      </c>
      <c r="D82" s="48"/>
      <c r="E82" s="48">
        <f t="shared" si="8"/>
        <v>208.62252333074724</v>
      </c>
      <c r="F82" s="48">
        <f t="shared" si="2"/>
        <v>0</v>
      </c>
      <c r="G82" s="48">
        <f t="shared" si="3"/>
        <v>0</v>
      </c>
      <c r="H82" s="48">
        <f t="shared" si="4"/>
        <v>0</v>
      </c>
      <c r="I82" s="48">
        <f t="shared" si="5"/>
        <v>0</v>
      </c>
      <c r="J82" s="3"/>
      <c r="M82"/>
      <c r="N82"/>
      <c r="O82"/>
      <c r="P82"/>
      <c r="Q82"/>
      <c r="R82" s="64">
        <v>24.5</v>
      </c>
      <c r="S82" s="63">
        <f t="shared" si="6"/>
        <v>111.54959686231615</v>
      </c>
      <c r="T82" s="65">
        <f t="shared" si="9"/>
        <v>140.74118371453736</v>
      </c>
      <c r="U82" s="66">
        <f t="shared" si="10"/>
        <v>179.31294726367128</v>
      </c>
      <c r="V82" s="65">
        <f t="shared" si="11"/>
        <v>208.62252333074724</v>
      </c>
      <c r="AE82"/>
      <c r="AH82"/>
      <c r="AN82"/>
      <c r="AW82"/>
      <c r="AX82"/>
    </row>
    <row r="83" spans="2:50">
      <c r="B83" s="30">
        <f t="shared" si="7"/>
        <v>25</v>
      </c>
      <c r="C83" s="31">
        <f t="shared" si="1"/>
        <v>0.41666666666666669</v>
      </c>
      <c r="D83" s="48"/>
      <c r="E83" s="48">
        <f t="shared" si="8"/>
        <v>205.76778262397045</v>
      </c>
      <c r="F83" s="48">
        <f t="shared" si="2"/>
        <v>0</v>
      </c>
      <c r="G83" s="48">
        <f t="shared" si="3"/>
        <v>0</v>
      </c>
      <c r="H83" s="48">
        <f t="shared" si="4"/>
        <v>0</v>
      </c>
      <c r="I83" s="48">
        <f t="shared" si="5"/>
        <v>0</v>
      </c>
      <c r="J83" s="3"/>
      <c r="M83"/>
      <c r="N83"/>
      <c r="O83"/>
      <c r="P83"/>
      <c r="Q83"/>
      <c r="R83" s="64">
        <v>25</v>
      </c>
      <c r="S83" s="63">
        <f t="shared" si="6"/>
        <v>110.04763200539695</v>
      </c>
      <c r="T83" s="65">
        <f t="shared" si="9"/>
        <v>138.83214271281852</v>
      </c>
      <c r="U83" s="66">
        <f t="shared" si="10"/>
        <v>176.86641800153001</v>
      </c>
      <c r="V83" s="65">
        <f t="shared" si="11"/>
        <v>205.76778262397045</v>
      </c>
      <c r="AE83"/>
      <c r="AH83"/>
      <c r="AN83"/>
      <c r="AW83"/>
      <c r="AX83"/>
    </row>
    <row r="84" spans="2:50">
      <c r="B84" s="30">
        <f t="shared" si="7"/>
        <v>25.5</v>
      </c>
      <c r="C84" s="31">
        <f t="shared" si="1"/>
        <v>0.42499999999999999</v>
      </c>
      <c r="D84" s="48"/>
      <c r="E84" s="48">
        <f t="shared" si="8"/>
        <v>203.00748947211494</v>
      </c>
      <c r="F84" s="48">
        <f t="shared" si="2"/>
        <v>0</v>
      </c>
      <c r="G84" s="48">
        <f t="shared" si="3"/>
        <v>0</v>
      </c>
      <c r="H84" s="48">
        <f t="shared" si="4"/>
        <v>0</v>
      </c>
      <c r="I84" s="48">
        <f t="shared" si="5"/>
        <v>0</v>
      </c>
      <c r="J84" s="3"/>
      <c r="M84"/>
      <c r="N84"/>
      <c r="O84"/>
      <c r="P84"/>
      <c r="Q84"/>
      <c r="R84" s="64">
        <v>25.5</v>
      </c>
      <c r="S84" s="63">
        <f t="shared" si="6"/>
        <v>108.5950392525319</v>
      </c>
      <c r="T84" s="65">
        <f t="shared" si="9"/>
        <v>136.9860397432553</v>
      </c>
      <c r="U84" s="66">
        <f t="shared" si="10"/>
        <v>174.50073619677357</v>
      </c>
      <c r="V84" s="65">
        <f t="shared" si="11"/>
        <v>203.00748947211494</v>
      </c>
      <c r="AE84"/>
      <c r="AH84"/>
      <c r="AN84"/>
      <c r="AW84"/>
      <c r="AX84"/>
    </row>
    <row r="85" spans="2:50">
      <c r="B85" s="30">
        <f t="shared" si="7"/>
        <v>26</v>
      </c>
      <c r="C85" s="31">
        <f t="shared" si="1"/>
        <v>0.43333333333333335</v>
      </c>
      <c r="D85" s="48"/>
      <c r="E85" s="48">
        <f t="shared" si="8"/>
        <v>200.33675743806961</v>
      </c>
      <c r="F85" s="48">
        <f t="shared" si="2"/>
        <v>0</v>
      </c>
      <c r="G85" s="48">
        <f t="shared" si="3"/>
        <v>0</v>
      </c>
      <c r="H85" s="48">
        <f t="shared" si="4"/>
        <v>0</v>
      </c>
      <c r="I85" s="48">
        <f t="shared" si="5"/>
        <v>0</v>
      </c>
      <c r="J85" s="3"/>
      <c r="M85"/>
      <c r="N85"/>
      <c r="O85"/>
      <c r="P85"/>
      <c r="Q85"/>
      <c r="R85" s="64">
        <v>26</v>
      </c>
      <c r="S85" s="63">
        <f t="shared" si="6"/>
        <v>107.18927444070735</v>
      </c>
      <c r="T85" s="65">
        <f t="shared" si="9"/>
        <v>135.19962567274692</v>
      </c>
      <c r="U85" s="66">
        <f t="shared" si="10"/>
        <v>172.21172207875424</v>
      </c>
      <c r="V85" s="65">
        <f t="shared" si="11"/>
        <v>200.33675743806961</v>
      </c>
      <c r="AE85"/>
      <c r="AH85"/>
      <c r="AN85"/>
      <c r="AW85"/>
      <c r="AX85"/>
    </row>
    <row r="86" spans="2:50">
      <c r="B86" s="30">
        <f t="shared" si="7"/>
        <v>26.5</v>
      </c>
      <c r="C86" s="31">
        <f t="shared" si="1"/>
        <v>0.44166666666666665</v>
      </c>
      <c r="D86" s="48"/>
      <c r="E86" s="48">
        <f t="shared" si="8"/>
        <v>197.75104059096378</v>
      </c>
      <c r="F86" s="48">
        <f t="shared" si="2"/>
        <v>0</v>
      </c>
      <c r="G86" s="48">
        <f t="shared" si="3"/>
        <v>0</v>
      </c>
      <c r="H86" s="48">
        <f t="shared" si="4"/>
        <v>0</v>
      </c>
      <c r="I86" s="48">
        <f t="shared" si="5"/>
        <v>0</v>
      </c>
      <c r="J86" s="3"/>
      <c r="M86"/>
      <c r="N86"/>
      <c r="O86"/>
      <c r="P86"/>
      <c r="Q86"/>
      <c r="R86" s="64">
        <v>26.5</v>
      </c>
      <c r="S86" s="63">
        <f t="shared" si="6"/>
        <v>105.8279701832538</v>
      </c>
      <c r="T86" s="65">
        <f t="shared" si="9"/>
        <v>133.46987742468929</v>
      </c>
      <c r="U86" s="66">
        <f t="shared" si="10"/>
        <v>169.99548698713261</v>
      </c>
      <c r="V86" s="65">
        <f t="shared" si="11"/>
        <v>197.75104059096378</v>
      </c>
      <c r="AE86"/>
      <c r="AH86"/>
      <c r="AN86"/>
      <c r="AW86"/>
      <c r="AX86"/>
    </row>
    <row r="87" spans="2:50">
      <c r="B87" s="30">
        <f t="shared" si="7"/>
        <v>27</v>
      </c>
      <c r="C87" s="31">
        <f t="shared" si="1"/>
        <v>0.45</v>
      </c>
      <c r="D87" s="48"/>
      <c r="E87" s="48">
        <f t="shared" si="8"/>
        <v>195.2461038942192</v>
      </c>
      <c r="F87" s="48">
        <f t="shared" si="2"/>
        <v>0</v>
      </c>
      <c r="G87" s="48">
        <f t="shared" si="3"/>
        <v>0</v>
      </c>
      <c r="H87" s="48">
        <f t="shared" si="4"/>
        <v>0</v>
      </c>
      <c r="I87" s="48">
        <f t="shared" si="5"/>
        <v>0</v>
      </c>
      <c r="J87" s="3"/>
      <c r="M87"/>
      <c r="N87"/>
      <c r="O87"/>
      <c r="P87"/>
      <c r="Q87"/>
      <c r="R87" s="64">
        <v>27</v>
      </c>
      <c r="S87" s="63">
        <f t="shared" si="6"/>
        <v>104.50892053110763</v>
      </c>
      <c r="T87" s="65">
        <f t="shared" si="9"/>
        <v>131.7939783441694</v>
      </c>
      <c r="U87" s="66">
        <f t="shared" si="10"/>
        <v>167.84840806595767</v>
      </c>
      <c r="V87" s="65">
        <f t="shared" si="11"/>
        <v>195.2461038942192</v>
      </c>
      <c r="AE87"/>
      <c r="AH87"/>
      <c r="AN87"/>
      <c r="AW87"/>
      <c r="AX87"/>
    </row>
    <row r="88" spans="2:50">
      <c r="B88" s="30">
        <f t="shared" si="7"/>
        <v>27.5</v>
      </c>
      <c r="C88" s="31">
        <f t="shared" si="1"/>
        <v>0.45833333333333331</v>
      </c>
      <c r="D88" s="48"/>
      <c r="E88" s="48">
        <f t="shared" si="8"/>
        <v>192.81799666184662</v>
      </c>
      <c r="F88" s="48">
        <f t="shared" si="2"/>
        <v>0</v>
      </c>
      <c r="G88" s="48">
        <f t="shared" si="3"/>
        <v>0</v>
      </c>
      <c r="H88" s="48">
        <f t="shared" si="4"/>
        <v>0</v>
      </c>
      <c r="I88" s="48">
        <f t="shared" si="5"/>
        <v>0</v>
      </c>
      <c r="J88" s="3"/>
      <c r="M88"/>
      <c r="N88"/>
      <c r="O88"/>
      <c r="P88"/>
      <c r="Q88"/>
      <c r="R88" s="64">
        <v>27.5</v>
      </c>
      <c r="S88" s="63">
        <f t="shared" si="6"/>
        <v>103.23006722048245</v>
      </c>
      <c r="T88" s="65">
        <f t="shared" si="9"/>
        <v>130.16930059558646</v>
      </c>
      <c r="U88" s="66">
        <f t="shared" si="10"/>
        <v>165.76710557894737</v>
      </c>
      <c r="V88" s="65">
        <f t="shared" si="11"/>
        <v>192.81799666184662</v>
      </c>
      <c r="AE88"/>
      <c r="AH88"/>
      <c r="AN88"/>
      <c r="AW88"/>
      <c r="AX88"/>
    </row>
    <row r="89" spans="2:50">
      <c r="B89" s="30">
        <f t="shared" si="7"/>
        <v>28</v>
      </c>
      <c r="C89" s="31">
        <f t="shared" si="1"/>
        <v>0.46666666666666667</v>
      </c>
      <c r="D89" s="48"/>
      <c r="E89" s="48">
        <f t="shared" si="8"/>
        <v>190.46302871581022</v>
      </c>
      <c r="F89" s="48">
        <f t="shared" si="2"/>
        <v>0</v>
      </c>
      <c r="G89" s="48">
        <f t="shared" si="3"/>
        <v>0</v>
      </c>
      <c r="H89" s="48">
        <f t="shared" si="4"/>
        <v>0</v>
      </c>
      <c r="I89" s="48">
        <f t="shared" si="5"/>
        <v>0</v>
      </c>
      <c r="J89" s="3"/>
      <c r="M89"/>
      <c r="N89"/>
      <c r="O89"/>
      <c r="P89"/>
      <c r="Q89"/>
      <c r="R89" s="64">
        <v>28</v>
      </c>
      <c r="S89" s="63">
        <f t="shared" si="6"/>
        <v>101.989487317399</v>
      </c>
      <c r="T89" s="65">
        <f t="shared" si="9"/>
        <v>128.59338934968559</v>
      </c>
      <c r="U89" s="66">
        <f t="shared" si="10"/>
        <v>163.74842253237892</v>
      </c>
      <c r="V89" s="65">
        <f t="shared" si="11"/>
        <v>190.46302871581022</v>
      </c>
      <c r="AE89"/>
      <c r="AH89"/>
      <c r="AN89"/>
      <c r="AW89"/>
      <c r="AX89"/>
    </row>
    <row r="90" spans="2:50">
      <c r="B90" s="30">
        <f t="shared" si="7"/>
        <v>28.5</v>
      </c>
      <c r="C90" s="31">
        <f t="shared" si="1"/>
        <v>0.47499999999999998</v>
      </c>
      <c r="D90" s="48"/>
      <c r="E90" s="48">
        <f t="shared" si="8"/>
        <v>188.17774892691222</v>
      </c>
      <c r="F90" s="48">
        <f t="shared" si="2"/>
        <v>0</v>
      </c>
      <c r="G90" s="48">
        <f t="shared" si="3"/>
        <v>0</v>
      </c>
      <c r="H90" s="48">
        <f t="shared" si="4"/>
        <v>0</v>
      </c>
      <c r="I90" s="48">
        <f t="shared" si="5"/>
        <v>0</v>
      </c>
      <c r="J90" s="3"/>
      <c r="M90"/>
      <c r="N90"/>
      <c r="O90"/>
      <c r="P90"/>
      <c r="Q90"/>
      <c r="R90" s="64">
        <v>28.5</v>
      </c>
      <c r="S90" s="63">
        <f t="shared" si="6"/>
        <v>100.78538209510684</v>
      </c>
      <c r="T90" s="65">
        <f t="shared" si="9"/>
        <v>127.06394854981023</v>
      </c>
      <c r="U90" s="66">
        <f t="shared" si="10"/>
        <v>161.78940633437534</v>
      </c>
      <c r="V90" s="65">
        <f t="shared" si="11"/>
        <v>188.17774892691222</v>
      </c>
      <c r="AE90"/>
      <c r="AH90"/>
      <c r="AN90"/>
      <c r="AW90"/>
      <c r="AX90"/>
    </row>
    <row r="91" spans="2:50">
      <c r="B91" s="30">
        <f t="shared" si="7"/>
        <v>29</v>
      </c>
      <c r="C91" s="31">
        <f t="shared" si="1"/>
        <v>0.48333333333333334</v>
      </c>
      <c r="D91" s="48"/>
      <c r="E91" s="48">
        <f t="shared" si="8"/>
        <v>185.95892586382794</v>
      </c>
      <c r="F91" s="48">
        <f t="shared" si="2"/>
        <v>0</v>
      </c>
      <c r="G91" s="48">
        <f t="shared" si="3"/>
        <v>0</v>
      </c>
      <c r="H91" s="48">
        <f t="shared" si="4"/>
        <v>0</v>
      </c>
      <c r="I91" s="48">
        <f t="shared" si="5"/>
        <v>0</v>
      </c>
      <c r="J91" s="3"/>
      <c r="M91"/>
      <c r="N91"/>
      <c r="O91"/>
      <c r="P91"/>
      <c r="Q91"/>
      <c r="R91" s="64">
        <v>29</v>
      </c>
      <c r="S91" s="63">
        <f t="shared" si="6"/>
        <v>99.616067002182405</v>
      </c>
      <c r="T91" s="65">
        <f t="shared" si="9"/>
        <v>125.57882807508003</v>
      </c>
      <c r="U91" s="66">
        <f t="shared" si="10"/>
        <v>159.8872922553854</v>
      </c>
      <c r="V91" s="65">
        <f t="shared" si="11"/>
        <v>185.95892586382794</v>
      </c>
      <c r="AE91"/>
      <c r="AH91"/>
      <c r="AN91"/>
      <c r="AW91"/>
      <c r="AX91"/>
    </row>
    <row r="92" spans="2:50">
      <c r="B92" s="30">
        <f t="shared" si="7"/>
        <v>29.5</v>
      </c>
      <c r="C92" s="31">
        <f t="shared" si="1"/>
        <v>0.49166666666666664</v>
      </c>
      <c r="D92" s="48"/>
      <c r="E92" s="48">
        <f t="shared" si="8"/>
        <v>183.8035303108727</v>
      </c>
      <c r="F92" s="48">
        <f t="shared" si="2"/>
        <v>0</v>
      </c>
      <c r="G92" s="48">
        <f t="shared" si="3"/>
        <v>0</v>
      </c>
      <c r="H92" s="48">
        <f t="shared" si="4"/>
        <v>0</v>
      </c>
      <c r="I92" s="48">
        <f t="shared" si="5"/>
        <v>0</v>
      </c>
      <c r="J92" s="3"/>
      <c r="M92"/>
      <c r="N92"/>
      <c r="O92"/>
      <c r="P92"/>
      <c r="Q92"/>
      <c r="R92" s="64">
        <v>29.5</v>
      </c>
      <c r="S92" s="63">
        <f t="shared" si="6"/>
        <v>98.479962597628983</v>
      </c>
      <c r="T92" s="65">
        <f t="shared" si="9"/>
        <v>124.13601214198188</v>
      </c>
      <c r="U92" s="66">
        <f t="shared" si="10"/>
        <v>158.03948848536029</v>
      </c>
      <c r="V92" s="65">
        <f t="shared" si="11"/>
        <v>183.8035303108727</v>
      </c>
      <c r="AE92"/>
      <c r="AH92"/>
      <c r="AN92"/>
      <c r="AW92"/>
      <c r="AX92"/>
    </row>
    <row r="93" spans="2:50">
      <c r="B93" s="30">
        <f t="shared" si="7"/>
        <v>30</v>
      </c>
      <c r="C93" s="31">
        <f t="shared" si="1"/>
        <v>0.5</v>
      </c>
      <c r="D93" s="48"/>
      <c r="E93" s="48">
        <f t="shared" si="8"/>
        <v>181.70871944582171</v>
      </c>
      <c r="F93" s="48">
        <f t="shared" si="2"/>
        <v>0</v>
      </c>
      <c r="G93" s="48">
        <f t="shared" si="3"/>
        <v>0</v>
      </c>
      <c r="H93" s="48">
        <f t="shared" si="4"/>
        <v>0</v>
      </c>
      <c r="I93" s="48">
        <f t="shared" si="5"/>
        <v>0</v>
      </c>
      <c r="J93" s="3"/>
      <c r="M93"/>
      <c r="N93"/>
      <c r="O93"/>
      <c r="P93"/>
      <c r="Q93"/>
      <c r="R93" s="64">
        <v>30</v>
      </c>
      <c r="S93" s="63">
        <f t="shared" si="6"/>
        <v>97.37558634516256</v>
      </c>
      <c r="T93" s="65">
        <f t="shared" si="9"/>
        <v>122.73360880619957</v>
      </c>
      <c r="U93" s="66">
        <f t="shared" si="10"/>
        <v>156.2435626093725</v>
      </c>
      <c r="V93" s="65">
        <f t="shared" si="11"/>
        <v>181.70871944582171</v>
      </c>
      <c r="AE93"/>
      <c r="AH93"/>
      <c r="AN93"/>
      <c r="AW93"/>
      <c r="AX93"/>
    </row>
    <row r="94" spans="2:50">
      <c r="B94" s="30">
        <f t="shared" si="7"/>
        <v>30.5</v>
      </c>
      <c r="C94" s="31">
        <f t="shared" si="1"/>
        <v>0.5083333333333333</v>
      </c>
      <c r="D94" s="48"/>
      <c r="E94" s="48">
        <f t="shared" si="8"/>
        <v>179.67182249545257</v>
      </c>
      <c r="F94" s="48">
        <f t="shared" si="2"/>
        <v>0</v>
      </c>
      <c r="G94" s="48">
        <f t="shared" si="3"/>
        <v>0</v>
      </c>
      <c r="H94" s="48">
        <f t="shared" si="4"/>
        <v>0</v>
      </c>
      <c r="I94" s="48">
        <f t="shared" si="5"/>
        <v>0</v>
      </c>
      <c r="J94" s="3"/>
      <c r="M94"/>
      <c r="N94"/>
      <c r="O94"/>
      <c r="P94"/>
      <c r="Q94"/>
      <c r="R94" s="64">
        <v>30.5</v>
      </c>
      <c r="S94" s="63">
        <f t="shared" si="6"/>
        <v>96.301545172462923</v>
      </c>
      <c r="T94" s="65">
        <f t="shared" si="9"/>
        <v>121.3698404439408</v>
      </c>
      <c r="U94" s="66">
        <f t="shared" si="10"/>
        <v>154.4972293459312</v>
      </c>
      <c r="V94" s="65">
        <f t="shared" si="11"/>
        <v>179.67182249545257</v>
      </c>
      <c r="AE94"/>
      <c r="AH94"/>
      <c r="AN94"/>
      <c r="AW94"/>
      <c r="AX94"/>
    </row>
    <row r="95" spans="2:50">
      <c r="B95" s="30">
        <f t="shared" si="7"/>
        <v>31</v>
      </c>
      <c r="C95" s="31">
        <f t="shared" si="1"/>
        <v>0.51666666666666672</v>
      </c>
      <c r="D95" s="48"/>
      <c r="E95" s="48">
        <f t="shared" si="8"/>
        <v>177.69032770913267</v>
      </c>
      <c r="F95" s="48">
        <f t="shared" si="2"/>
        <v>0</v>
      </c>
      <c r="G95" s="48">
        <f t="shared" si="3"/>
        <v>0</v>
      </c>
      <c r="H95" s="48">
        <f t="shared" si="4"/>
        <v>0</v>
      </c>
      <c r="I95" s="48">
        <f t="shared" si="5"/>
        <v>0</v>
      </c>
      <c r="J95" s="3"/>
      <c r="M95"/>
      <c r="N95"/>
      <c r="O95"/>
      <c r="P95"/>
      <c r="Q95"/>
      <c r="R95" s="64">
        <v>31</v>
      </c>
      <c r="S95" s="63">
        <f t="shared" si="6"/>
        <v>95.256528712857232</v>
      </c>
      <c r="T95" s="65">
        <f t="shared" si="9"/>
        <v>120.04303510700906</v>
      </c>
      <c r="U95" s="66">
        <f t="shared" si="10"/>
        <v>152.79833941158654</v>
      </c>
      <c r="V95" s="65">
        <f t="shared" si="11"/>
        <v>177.69032770913267</v>
      </c>
      <c r="AE95"/>
      <c r="AH95"/>
      <c r="AN95"/>
      <c r="AW95"/>
      <c r="AX95"/>
    </row>
    <row r="96" spans="2:50">
      <c r="B96" s="30">
        <f t="shared" si="7"/>
        <v>31.5</v>
      </c>
      <c r="C96" s="31">
        <f t="shared" si="1"/>
        <v>0.52500000000000002</v>
      </c>
      <c r="D96" s="48"/>
      <c r="E96" s="48">
        <f t="shared" si="8"/>
        <v>175.76187051029225</v>
      </c>
      <c r="F96" s="48">
        <f t="shared" si="2"/>
        <v>0</v>
      </c>
      <c r="G96" s="48">
        <f t="shared" si="3"/>
        <v>0</v>
      </c>
      <c r="H96" s="48">
        <f t="shared" si="4"/>
        <v>0</v>
      </c>
      <c r="I96" s="48">
        <f t="shared" si="5"/>
        <v>0</v>
      </c>
      <c r="J96" s="3"/>
      <c r="M96"/>
      <c r="N96"/>
      <c r="O96"/>
      <c r="P96"/>
      <c r="Q96"/>
      <c r="R96" s="64">
        <v>31.5</v>
      </c>
      <c r="S96" s="63">
        <f t="shared" si="6"/>
        <v>94.239303156982658</v>
      </c>
      <c r="T96" s="65">
        <f t="shared" si="9"/>
        <v>118.75161865878816</v>
      </c>
      <c r="U96" s="66">
        <f t="shared" si="10"/>
        <v>151.14486939209135</v>
      </c>
      <c r="V96" s="65">
        <f t="shared" si="11"/>
        <v>175.76187051029225</v>
      </c>
      <c r="AE96"/>
      <c r="AH96"/>
      <c r="AN96"/>
      <c r="AW96"/>
      <c r="AX96"/>
    </row>
    <row r="97" spans="2:50">
      <c r="B97" s="30">
        <f t="shared" si="7"/>
        <v>32</v>
      </c>
      <c r="C97" s="31">
        <f t="shared" si="1"/>
        <v>0.53333333333333333</v>
      </c>
      <c r="D97" s="48"/>
      <c r="E97" s="48">
        <f t="shared" si="8"/>
        <v>173.8842227024922</v>
      </c>
      <c r="F97" s="48">
        <f t="shared" si="2"/>
        <v>0</v>
      </c>
      <c r="G97" s="48">
        <f t="shared" si="3"/>
        <v>0</v>
      </c>
      <c r="H97" s="48">
        <f t="shared" si="4"/>
        <v>0</v>
      </c>
      <c r="I97" s="48">
        <f t="shared" si="5"/>
        <v>0</v>
      </c>
      <c r="J97" s="3"/>
      <c r="M97"/>
      <c r="N97"/>
      <c r="O97"/>
      <c r="P97"/>
      <c r="Q97"/>
      <c r="R97" s="64">
        <v>32</v>
      </c>
      <c r="S97" s="63">
        <f t="shared" si="6"/>
        <v>93.248705650677806</v>
      </c>
      <c r="T97" s="65">
        <f t="shared" si="9"/>
        <v>117.49410760946853</v>
      </c>
      <c r="U97" s="66">
        <f t="shared" si="10"/>
        <v>149.53491251479142</v>
      </c>
      <c r="V97" s="65">
        <f t="shared" si="11"/>
        <v>173.8842227024922</v>
      </c>
      <c r="AE97"/>
      <c r="AH97"/>
      <c r="AN97"/>
      <c r="AW97"/>
      <c r="AX97"/>
    </row>
    <row r="98" spans="2:50">
      <c r="B98" s="30">
        <f t="shared" si="7"/>
        <v>32.5</v>
      </c>
      <c r="C98" s="31">
        <f t="shared" ref="C98:C161" si="12">B98/60</f>
        <v>0.54166666666666663</v>
      </c>
      <c r="D98" s="48"/>
      <c r="E98" s="48">
        <f t="shared" si="8"/>
        <v>172.05528262140402</v>
      </c>
      <c r="F98" s="48">
        <f t="shared" ref="F98:F161" si="13">E98*$B$11</f>
        <v>0</v>
      </c>
      <c r="G98" s="48">
        <f t="shared" ref="G98:G161" si="14">F98*60*B98/1000</f>
        <v>0</v>
      </c>
      <c r="H98" s="48">
        <f t="shared" ref="H98:H161" si="15">B98*60/1000*$B$19</f>
        <v>0</v>
      </c>
      <c r="I98" s="48">
        <f t="shared" ref="I98:I161" si="16">G98-H98</f>
        <v>0</v>
      </c>
      <c r="J98" s="3"/>
      <c r="M98"/>
      <c r="N98"/>
      <c r="O98"/>
      <c r="P98"/>
      <c r="Q98"/>
      <c r="R98" s="64">
        <v>32.5</v>
      </c>
      <c r="S98" s="63">
        <f t="shared" ref="S98:S161" si="17">954.11*R98^-0.671</f>
        <v>92.283639182900004</v>
      </c>
      <c r="T98" s="65">
        <f t="shared" si="9"/>
        <v>116.26910257851537</v>
      </c>
      <c r="U98" s="66">
        <f t="shared" si="10"/>
        <v>147.96667022939269</v>
      </c>
      <c r="V98" s="65">
        <f t="shared" si="11"/>
        <v>172.05528262140402</v>
      </c>
      <c r="AE98"/>
      <c r="AH98"/>
      <c r="AN98"/>
      <c r="AW98"/>
      <c r="AX98"/>
    </row>
    <row r="99" spans="2:50">
      <c r="B99" s="30">
        <f t="shared" ref="B99:B162" si="18">+B98+0.5</f>
        <v>33</v>
      </c>
      <c r="C99" s="31">
        <f t="shared" si="12"/>
        <v>0.55000000000000004</v>
      </c>
      <c r="D99" s="48"/>
      <c r="E99" s="48">
        <f t="shared" ref="E99:E162" si="19">VLOOKUP(B99,$R$34:$V$273,$B$12+1)</f>
        <v>170.27306613669728</v>
      </c>
      <c r="F99" s="48">
        <f t="shared" si="13"/>
        <v>0</v>
      </c>
      <c r="G99" s="48">
        <f t="shared" si="14"/>
        <v>0</v>
      </c>
      <c r="H99" s="48">
        <f t="shared" si="15"/>
        <v>0</v>
      </c>
      <c r="I99" s="48">
        <f t="shared" si="16"/>
        <v>0</v>
      </c>
      <c r="J99" s="3"/>
      <c r="M99"/>
      <c r="N99"/>
      <c r="O99"/>
      <c r="P99"/>
      <c r="Q99"/>
      <c r="R99" s="64">
        <v>33</v>
      </c>
      <c r="S99" s="63">
        <f t="shared" si="17"/>
        <v>91.343067914010689</v>
      </c>
      <c r="T99" s="65">
        <f t="shared" ref="T99:T162" si="20">1223.2*R99^-0.676</f>
        <v>115.07528232077212</v>
      </c>
      <c r="U99" s="66">
        <f t="shared" ref="U99:U162" si="21">1578.5*R99^-0.68</f>
        <v>146.43844451508414</v>
      </c>
      <c r="V99" s="65">
        <f t="shared" ref="V99:V162" si="22">1848.3*R99^-0.682</f>
        <v>170.27306613669728</v>
      </c>
      <c r="AE99"/>
      <c r="AH99"/>
      <c r="AN99"/>
      <c r="AW99"/>
      <c r="AX99"/>
    </row>
    <row r="100" spans="2:50">
      <c r="B100" s="30">
        <f t="shared" si="18"/>
        <v>33.5</v>
      </c>
      <c r="C100" s="31">
        <f t="shared" si="12"/>
        <v>0.55833333333333335</v>
      </c>
      <c r="D100" s="48"/>
      <c r="E100" s="48">
        <f t="shared" si="19"/>
        <v>168.5356984188688</v>
      </c>
      <c r="F100" s="48">
        <f t="shared" si="13"/>
        <v>0</v>
      </c>
      <c r="G100" s="48">
        <f t="shared" si="14"/>
        <v>0</v>
      </c>
      <c r="H100" s="48">
        <f t="shared" si="15"/>
        <v>0</v>
      </c>
      <c r="I100" s="48">
        <f t="shared" si="16"/>
        <v>0</v>
      </c>
      <c r="J100" s="3"/>
      <c r="M100"/>
      <c r="N100"/>
      <c r="O100"/>
      <c r="P100"/>
      <c r="Q100"/>
      <c r="R100" s="64">
        <v>33.5</v>
      </c>
      <c r="S100" s="63">
        <f t="shared" si="17"/>
        <v>90.42601290047358</v>
      </c>
      <c r="T100" s="65">
        <f t="shared" si="20"/>
        <v>113.9113982598989</v>
      </c>
      <c r="U100" s="66">
        <f t="shared" si="21"/>
        <v>144.94863084142185</v>
      </c>
      <c r="V100" s="65">
        <f t="shared" si="22"/>
        <v>168.5356984188688</v>
      </c>
      <c r="AE100"/>
      <c r="AH100"/>
      <c r="AN100"/>
      <c r="AW100"/>
      <c r="AX100"/>
    </row>
    <row r="101" spans="2:50">
      <c r="B101" s="30">
        <f t="shared" si="18"/>
        <v>34</v>
      </c>
      <c r="C101" s="31">
        <f t="shared" si="12"/>
        <v>0.56666666666666665</v>
      </c>
      <c r="D101" s="48"/>
      <c r="E101" s="48">
        <f t="shared" si="19"/>
        <v>166.84140639566473</v>
      </c>
      <c r="F101" s="48">
        <f t="shared" si="13"/>
        <v>0</v>
      </c>
      <c r="G101" s="48">
        <f t="shared" si="14"/>
        <v>0</v>
      </c>
      <c r="H101" s="48">
        <f t="shared" si="15"/>
        <v>0</v>
      </c>
      <c r="I101" s="48">
        <f t="shared" si="16"/>
        <v>0</v>
      </c>
      <c r="J101" s="3"/>
      <c r="M101"/>
      <c r="N101"/>
      <c r="O101"/>
      <c r="P101"/>
      <c r="Q101"/>
      <c r="R101" s="64">
        <v>34</v>
      </c>
      <c r="S101" s="63">
        <f t="shared" si="17"/>
        <v>89.531548176979825</v>
      </c>
      <c r="T101" s="65">
        <f t="shared" si="20"/>
        <v>112.77626947921712</v>
      </c>
      <c r="U101" s="66">
        <f t="shared" si="21"/>
        <v>143.49571171859677</v>
      </c>
      <c r="V101" s="65">
        <f t="shared" si="22"/>
        <v>166.84140639566473</v>
      </c>
      <c r="AE101"/>
      <c r="AH101"/>
      <c r="AN101"/>
      <c r="AW101"/>
      <c r="AX101"/>
    </row>
    <row r="102" spans="2:50">
      <c r="B102" s="30">
        <f t="shared" si="18"/>
        <v>34.5</v>
      </c>
      <c r="C102" s="31">
        <f t="shared" si="12"/>
        <v>0.57499999999999996</v>
      </c>
      <c r="D102" s="48"/>
      <c r="E102" s="48">
        <f t="shared" si="19"/>
        <v>165.18851183116027</v>
      </c>
      <c r="F102" s="48">
        <f t="shared" si="13"/>
        <v>0</v>
      </c>
      <c r="G102" s="48">
        <f t="shared" si="14"/>
        <v>0</v>
      </c>
      <c r="H102" s="48">
        <f t="shared" si="15"/>
        <v>0</v>
      </c>
      <c r="I102" s="48">
        <f t="shared" si="16"/>
        <v>0</v>
      </c>
      <c r="J102" s="3"/>
      <c r="M102"/>
      <c r="N102"/>
      <c r="O102"/>
      <c r="P102"/>
      <c r="Q102"/>
      <c r="R102" s="64">
        <v>34.5</v>
      </c>
      <c r="S102" s="63">
        <f t="shared" si="17"/>
        <v>88.658797161359615</v>
      </c>
      <c r="T102" s="65">
        <f t="shared" si="20"/>
        <v>111.66877812559707</v>
      </c>
      <c r="U102" s="66">
        <f t="shared" si="21"/>
        <v>142.07825077989193</v>
      </c>
      <c r="V102" s="65">
        <f t="shared" si="22"/>
        <v>165.18851183116027</v>
      </c>
      <c r="AE102"/>
      <c r="AH102"/>
      <c r="AN102"/>
      <c r="AW102"/>
      <c r="AX102"/>
    </row>
    <row r="103" spans="2:50">
      <c r="B103" s="30">
        <f t="shared" si="18"/>
        <v>35</v>
      </c>
      <c r="C103" s="31">
        <f t="shared" si="12"/>
        <v>0.58333333333333337</v>
      </c>
      <c r="D103" s="48"/>
      <c r="E103" s="48">
        <f t="shared" si="19"/>
        <v>163.57542496791987</v>
      </c>
      <c r="F103" s="48">
        <f t="shared" si="13"/>
        <v>0</v>
      </c>
      <c r="G103" s="48">
        <f t="shared" si="14"/>
        <v>0</v>
      </c>
      <c r="H103" s="48">
        <f t="shared" si="15"/>
        <v>0</v>
      </c>
      <c r="I103" s="48">
        <f t="shared" si="16"/>
        <v>0</v>
      </c>
      <c r="J103" s="3"/>
      <c r="M103"/>
      <c r="N103"/>
      <c r="O103"/>
      <c r="P103"/>
      <c r="Q103"/>
      <c r="R103" s="64">
        <v>35</v>
      </c>
      <c r="S103" s="63">
        <f t="shared" si="17"/>
        <v>87.806929351444694</v>
      </c>
      <c r="T103" s="65">
        <f t="shared" si="20"/>
        <v>110.5878651869036</v>
      </c>
      <c r="U103" s="66">
        <f t="shared" si="21"/>
        <v>140.69488734542389</v>
      </c>
      <c r="V103" s="65">
        <f t="shared" si="22"/>
        <v>163.57542496791987</v>
      </c>
      <c r="AE103"/>
      <c r="AH103"/>
      <c r="AN103"/>
      <c r="AW103"/>
      <c r="AX103"/>
    </row>
    <row r="104" spans="2:50">
      <c r="B104" s="30">
        <f t="shared" si="18"/>
        <v>35.5</v>
      </c>
      <c r="C104" s="31">
        <f t="shared" si="12"/>
        <v>0.59166666666666667</v>
      </c>
      <c r="D104" s="48"/>
      <c r="E104" s="48">
        <f t="shared" si="19"/>
        <v>162.00063867912382</v>
      </c>
      <c r="F104" s="48">
        <f t="shared" si="13"/>
        <v>0</v>
      </c>
      <c r="G104" s="48">
        <f t="shared" si="14"/>
        <v>0</v>
      </c>
      <c r="H104" s="48">
        <f t="shared" si="15"/>
        <v>0</v>
      </c>
      <c r="I104" s="48">
        <f t="shared" si="16"/>
        <v>0</v>
      </c>
      <c r="J104" s="3"/>
      <c r="M104"/>
      <c r="N104"/>
      <c r="O104"/>
      <c r="P104"/>
      <c r="Q104"/>
      <c r="R104" s="64">
        <v>35.5</v>
      </c>
      <c r="S104" s="63">
        <f t="shared" si="17"/>
        <v>86.975157286385965</v>
      </c>
      <c r="T104" s="65">
        <f t="shared" si="20"/>
        <v>109.53252660779293</v>
      </c>
      <c r="U104" s="66">
        <f t="shared" si="21"/>
        <v>139.34433142178361</v>
      </c>
      <c r="V104" s="65">
        <f t="shared" si="22"/>
        <v>162.00063867912382</v>
      </c>
      <c r="AE104"/>
      <c r="AH104"/>
      <c r="AN104"/>
      <c r="AW104"/>
      <c r="AX104"/>
    </row>
    <row r="105" spans="2:50">
      <c r="B105" s="30">
        <f t="shared" si="18"/>
        <v>36</v>
      </c>
      <c r="C105" s="31">
        <f t="shared" si="12"/>
        <v>0.6</v>
      </c>
      <c r="D105" s="48"/>
      <c r="E105" s="48">
        <f t="shared" si="19"/>
        <v>160.46272308322958</v>
      </c>
      <c r="F105" s="48">
        <f t="shared" si="13"/>
        <v>0</v>
      </c>
      <c r="G105" s="48">
        <f t="shared" si="14"/>
        <v>0</v>
      </c>
      <c r="H105" s="48">
        <f t="shared" si="15"/>
        <v>0</v>
      </c>
      <c r="I105" s="48">
        <f t="shared" si="16"/>
        <v>0</v>
      </c>
      <c r="J105" s="3"/>
      <c r="M105"/>
      <c r="N105"/>
      <c r="O105"/>
      <c r="P105"/>
      <c r="Q105"/>
      <c r="R105" s="64">
        <v>36</v>
      </c>
      <c r="S105" s="63">
        <f t="shared" si="17"/>
        <v>86.162733747866554</v>
      </c>
      <c r="T105" s="65">
        <f t="shared" si="20"/>
        <v>108.50180971241612</v>
      </c>
      <c r="U105" s="66">
        <f t="shared" si="21"/>
        <v>138.02535909704315</v>
      </c>
      <c r="V105" s="65">
        <f t="shared" si="22"/>
        <v>160.46272308322958</v>
      </c>
      <c r="AE105"/>
      <c r="AH105"/>
      <c r="AN105"/>
      <c r="AW105"/>
      <c r="AX105"/>
    </row>
    <row r="106" spans="2:50">
      <c r="B106" s="30">
        <f t="shared" si="18"/>
        <v>36.5</v>
      </c>
      <c r="C106" s="31">
        <f t="shared" si="12"/>
        <v>0.60833333333333328</v>
      </c>
      <c r="D106" s="48"/>
      <c r="E106" s="48">
        <f t="shared" si="19"/>
        <v>158.96032057873103</v>
      </c>
      <c r="F106" s="48">
        <f t="shared" si="13"/>
        <v>0</v>
      </c>
      <c r="G106" s="48">
        <f t="shared" si="14"/>
        <v>0</v>
      </c>
      <c r="H106" s="48">
        <f t="shared" si="15"/>
        <v>0</v>
      </c>
      <c r="I106" s="48">
        <f t="shared" si="16"/>
        <v>0</v>
      </c>
      <c r="J106" s="3"/>
      <c r="M106"/>
      <c r="N106"/>
      <c r="O106"/>
      <c r="P106"/>
      <c r="Q106"/>
      <c r="R106" s="64">
        <v>36.5</v>
      </c>
      <c r="S106" s="63">
        <f t="shared" si="17"/>
        <v>85.368949179237134</v>
      </c>
      <c r="T106" s="65">
        <f t="shared" si="20"/>
        <v>107.4948099058974</v>
      </c>
      <c r="U106" s="66">
        <f t="shared" si="21"/>
        <v>136.73680829486776</v>
      </c>
      <c r="V106" s="65">
        <f t="shared" si="22"/>
        <v>158.96032057873103</v>
      </c>
      <c r="AE106"/>
      <c r="AH106"/>
      <c r="AN106"/>
      <c r="AW106"/>
      <c r="AX106"/>
    </row>
    <row r="107" spans="2:50">
      <c r="B107" s="30">
        <f t="shared" si="18"/>
        <v>37</v>
      </c>
      <c r="C107" s="31">
        <f t="shared" si="12"/>
        <v>0.6166666666666667</v>
      </c>
      <c r="D107" s="48"/>
      <c r="E107" s="48">
        <f t="shared" si="19"/>
        <v>157.49214126100406</v>
      </c>
      <c r="F107" s="48">
        <f t="shared" si="13"/>
        <v>0</v>
      </c>
      <c r="G107" s="48">
        <f t="shared" si="14"/>
        <v>0</v>
      </c>
      <c r="H107" s="48">
        <f t="shared" si="15"/>
        <v>0</v>
      </c>
      <c r="I107" s="48">
        <f t="shared" si="16"/>
        <v>0</v>
      </c>
      <c r="J107" s="3"/>
      <c r="M107"/>
      <c r="N107"/>
      <c r="O107"/>
      <c r="P107"/>
      <c r="Q107"/>
      <c r="R107" s="64">
        <v>37</v>
      </c>
      <c r="S107" s="63">
        <f t="shared" si="17"/>
        <v>84.593129302883881</v>
      </c>
      <c r="T107" s="65">
        <f t="shared" si="20"/>
        <v>106.51066762938262</v>
      </c>
      <c r="U107" s="66">
        <f t="shared" si="21"/>
        <v>135.47757485524633</v>
      </c>
      <c r="V107" s="65">
        <f t="shared" si="22"/>
        <v>157.49214126100406</v>
      </c>
      <c r="AE107"/>
      <c r="AH107"/>
      <c r="AN107"/>
      <c r="AW107"/>
      <c r="AX107"/>
    </row>
    <row r="108" spans="2:50">
      <c r="B108" s="30">
        <f t="shared" si="18"/>
        <v>37.5</v>
      </c>
      <c r="C108" s="31">
        <f t="shared" si="12"/>
        <v>0.625</v>
      </c>
      <c r="D108" s="48"/>
      <c r="E108" s="48">
        <f t="shared" si="19"/>
        <v>156.05695868711931</v>
      </c>
      <c r="F108" s="48">
        <f t="shared" si="13"/>
        <v>0</v>
      </c>
      <c r="G108" s="48">
        <f t="shared" si="14"/>
        <v>0</v>
      </c>
      <c r="H108" s="48">
        <f t="shared" si="15"/>
        <v>0</v>
      </c>
      <c r="I108" s="48">
        <f t="shared" si="16"/>
        <v>0</v>
      </c>
      <c r="J108" s="3"/>
      <c r="M108"/>
      <c r="N108"/>
      <c r="O108"/>
      <c r="P108"/>
      <c r="Q108"/>
      <c r="R108" s="64">
        <v>37.5</v>
      </c>
      <c r="S108" s="63">
        <f t="shared" si="17"/>
        <v>83.834632918157212</v>
      </c>
      <c r="T108" s="65">
        <f t="shared" si="20"/>
        <v>105.5485655460356</v>
      </c>
      <c r="U108" s="66">
        <f t="shared" si="21"/>
        <v>134.24660891268488</v>
      </c>
      <c r="V108" s="65">
        <f t="shared" si="22"/>
        <v>156.05695868711931</v>
      </c>
      <c r="AE108"/>
      <c r="AH108"/>
      <c r="AN108"/>
      <c r="AW108"/>
      <c r="AX108"/>
    </row>
    <row r="109" spans="2:50">
      <c r="B109" s="30">
        <f t="shared" si="18"/>
        <v>38</v>
      </c>
      <c r="C109" s="31">
        <f t="shared" si="12"/>
        <v>0.6333333333333333</v>
      </c>
      <c r="D109" s="48"/>
      <c r="E109" s="48">
        <f t="shared" si="19"/>
        <v>154.65360595796574</v>
      </c>
      <c r="F109" s="48">
        <f t="shared" si="13"/>
        <v>0</v>
      </c>
      <c r="G109" s="48">
        <f t="shared" si="14"/>
        <v>0</v>
      </c>
      <c r="H109" s="48">
        <f t="shared" si="15"/>
        <v>0</v>
      </c>
      <c r="I109" s="48">
        <f t="shared" si="16"/>
        <v>0</v>
      </c>
      <c r="J109" s="3"/>
      <c r="M109"/>
      <c r="N109"/>
      <c r="O109"/>
      <c r="P109"/>
      <c r="Q109"/>
      <c r="R109" s="64">
        <v>38</v>
      </c>
      <c r="S109" s="63">
        <f t="shared" si="17"/>
        <v>83.092849863977577</v>
      </c>
      <c r="T109" s="65">
        <f t="shared" si="20"/>
        <v>104.60772593765222</v>
      </c>
      <c r="U109" s="66">
        <f t="shared" si="21"/>
        <v>133.04291154566312</v>
      </c>
      <c r="V109" s="65">
        <f t="shared" si="22"/>
        <v>154.65360595796574</v>
      </c>
      <c r="AE109"/>
      <c r="AH109"/>
      <c r="AN109"/>
      <c r="AW109"/>
      <c r="AX109"/>
    </row>
    <row r="110" spans="2:50">
      <c r="B110" s="30">
        <f t="shared" si="18"/>
        <v>38.5</v>
      </c>
      <c r="C110" s="31">
        <f t="shared" si="12"/>
        <v>0.64166666666666672</v>
      </c>
      <c r="D110" s="48"/>
      <c r="E110" s="48">
        <f t="shared" si="19"/>
        <v>153.28097209008993</v>
      </c>
      <c r="F110" s="48">
        <f t="shared" si="13"/>
        <v>0</v>
      </c>
      <c r="G110" s="48">
        <f t="shared" si="14"/>
        <v>0</v>
      </c>
      <c r="H110" s="48">
        <f t="shared" si="15"/>
        <v>0</v>
      </c>
      <c r="I110" s="48">
        <f t="shared" si="16"/>
        <v>0</v>
      </c>
      <c r="J110" s="3"/>
      <c r="M110"/>
      <c r="N110"/>
      <c r="O110"/>
      <c r="P110"/>
      <c r="Q110"/>
      <c r="R110" s="64">
        <v>38.5</v>
      </c>
      <c r="S110" s="63">
        <f t="shared" si="17"/>
        <v>82.367199131820101</v>
      </c>
      <c r="T110" s="65">
        <f t="shared" si="20"/>
        <v>103.68740829359199</v>
      </c>
      <c r="U110" s="66">
        <f t="shared" si="21"/>
        <v>131.86553167376991</v>
      </c>
      <c r="V110" s="65">
        <f t="shared" si="22"/>
        <v>153.28097209008993</v>
      </c>
      <c r="AE110"/>
      <c r="AH110"/>
      <c r="AN110"/>
      <c r="AW110"/>
      <c r="AX110"/>
    </row>
    <row r="111" spans="2:50">
      <c r="B111" s="30">
        <f t="shared" si="18"/>
        <v>39</v>
      </c>
      <c r="C111" s="31">
        <f t="shared" si="12"/>
        <v>0.65</v>
      </c>
      <c r="D111" s="48"/>
      <c r="E111" s="48">
        <f t="shared" si="19"/>
        <v>151.93799865238108</v>
      </c>
      <c r="F111" s="48">
        <f t="shared" si="13"/>
        <v>0</v>
      </c>
      <c r="G111" s="48">
        <f t="shared" si="14"/>
        <v>0</v>
      </c>
      <c r="H111" s="48">
        <f t="shared" si="15"/>
        <v>0</v>
      </c>
      <c r="I111" s="48">
        <f t="shared" si="16"/>
        <v>0</v>
      </c>
      <c r="J111" s="3"/>
      <c r="M111"/>
      <c r="N111"/>
      <c r="O111"/>
      <c r="P111"/>
      <c r="Q111"/>
      <c r="R111" s="64">
        <v>39</v>
      </c>
      <c r="S111" s="63">
        <f t="shared" si="17"/>
        <v>81.657127116189216</v>
      </c>
      <c r="T111" s="65">
        <f t="shared" si="20"/>
        <v>102.78690707553147</v>
      </c>
      <c r="U111" s="66">
        <f t="shared" si="21"/>
        <v>130.71356318126206</v>
      </c>
      <c r="V111" s="65">
        <f t="shared" si="22"/>
        <v>151.93799865238108</v>
      </c>
      <c r="AE111"/>
      <c r="AH111"/>
      <c r="AN111"/>
      <c r="AW111"/>
      <c r="AX111"/>
    </row>
    <row r="112" spans="2:50">
      <c r="B112" s="30">
        <f t="shared" si="18"/>
        <v>39.5</v>
      </c>
      <c r="C112" s="31">
        <f t="shared" si="12"/>
        <v>0.65833333333333333</v>
      </c>
      <c r="D112" s="48"/>
      <c r="E112" s="48">
        <f t="shared" si="19"/>
        <v>150.62367664515367</v>
      </c>
      <c r="F112" s="48">
        <f t="shared" si="13"/>
        <v>0</v>
      </c>
      <c r="G112" s="48">
        <f t="shared" si="14"/>
        <v>0</v>
      </c>
      <c r="H112" s="48">
        <f t="shared" si="15"/>
        <v>0</v>
      </c>
      <c r="I112" s="48">
        <f t="shared" si="16"/>
        <v>0</v>
      </c>
      <c r="J112" s="3"/>
      <c r="M112"/>
      <c r="N112"/>
      <c r="O112"/>
      <c r="P112"/>
      <c r="Q112"/>
      <c r="R112" s="64">
        <v>39.5</v>
      </c>
      <c r="S112" s="63">
        <f t="shared" si="17"/>
        <v>80.962105990948146</v>
      </c>
      <c r="T112" s="65">
        <f t="shared" si="20"/>
        <v>101.90554964315116</v>
      </c>
      <c r="U112" s="66">
        <f t="shared" si="21"/>
        <v>129.58614224786206</v>
      </c>
      <c r="V112" s="65">
        <f t="shared" si="22"/>
        <v>150.62367664515367</v>
      </c>
      <c r="AE112"/>
      <c r="AH112"/>
      <c r="AN112"/>
      <c r="AW112"/>
      <c r="AX112"/>
    </row>
    <row r="113" spans="2:50">
      <c r="B113" s="30">
        <f t="shared" si="18"/>
        <v>40</v>
      </c>
      <c r="C113" s="31">
        <f t="shared" si="12"/>
        <v>0.66666666666666663</v>
      </c>
      <c r="D113" s="48"/>
      <c r="E113" s="48">
        <f t="shared" si="19"/>
        <v>149.33704360134189</v>
      </c>
      <c r="F113" s="48">
        <f t="shared" si="13"/>
        <v>0</v>
      </c>
      <c r="G113" s="48">
        <f t="shared" si="14"/>
        <v>0</v>
      </c>
      <c r="H113" s="48">
        <f t="shared" si="15"/>
        <v>0</v>
      </c>
      <c r="I113" s="48">
        <f t="shared" si="16"/>
        <v>0</v>
      </c>
      <c r="J113" s="3"/>
      <c r="M113"/>
      <c r="N113"/>
      <c r="O113"/>
      <c r="P113"/>
      <c r="Q113"/>
      <c r="R113" s="64">
        <v>40</v>
      </c>
      <c r="S113" s="63">
        <f t="shared" si="17"/>
        <v>80.281632200987701</v>
      </c>
      <c r="T113" s="65">
        <f t="shared" si="20"/>
        <v>101.04269432729758</v>
      </c>
      <c r="U113" s="66">
        <f t="shared" si="21"/>
        <v>128.48244486945379</v>
      </c>
      <c r="V113" s="65">
        <f t="shared" si="22"/>
        <v>149.33704360134189</v>
      </c>
      <c r="AE113"/>
      <c r="AH113"/>
      <c r="AN113"/>
      <c r="AW113"/>
      <c r="AX113"/>
    </row>
    <row r="114" spans="2:50">
      <c r="B114" s="30">
        <f t="shared" si="18"/>
        <v>40.5</v>
      </c>
      <c r="C114" s="31">
        <f t="shared" si="12"/>
        <v>0.67500000000000004</v>
      </c>
      <c r="D114" s="48"/>
      <c r="E114" s="48">
        <f t="shared" si="19"/>
        <v>148.07718089144481</v>
      </c>
      <c r="F114" s="48">
        <f t="shared" si="13"/>
        <v>0</v>
      </c>
      <c r="G114" s="48">
        <f t="shared" si="14"/>
        <v>0</v>
      </c>
      <c r="H114" s="48">
        <f t="shared" si="15"/>
        <v>0</v>
      </c>
      <c r="I114" s="48">
        <f t="shared" si="16"/>
        <v>0</v>
      </c>
      <c r="J114" s="3"/>
      <c r="M114"/>
      <c r="N114"/>
      <c r="O114"/>
      <c r="P114"/>
      <c r="Q114"/>
      <c r="R114" s="64">
        <v>40.5</v>
      </c>
      <c r="S114" s="63">
        <f t="shared" si="17"/>
        <v>79.615225059714092</v>
      </c>
      <c r="T114" s="65">
        <f t="shared" si="20"/>
        <v>100.19772863844139</v>
      </c>
      <c r="U114" s="66">
        <f t="shared" si="21"/>
        <v>127.4016845529853</v>
      </c>
      <c r="V114" s="65">
        <f t="shared" si="22"/>
        <v>148.07718089144481</v>
      </c>
      <c r="AE114"/>
      <c r="AH114"/>
      <c r="AN114"/>
      <c r="AW114"/>
      <c r="AX114"/>
    </row>
    <row r="115" spans="2:50">
      <c r="B115" s="30">
        <f t="shared" si="18"/>
        <v>41</v>
      </c>
      <c r="C115" s="31">
        <f t="shared" si="12"/>
        <v>0.68333333333333335</v>
      </c>
      <c r="D115" s="48"/>
      <c r="E115" s="48">
        <f t="shared" si="19"/>
        <v>146.84321121558781</v>
      </c>
      <c r="F115" s="48">
        <f t="shared" si="13"/>
        <v>0</v>
      </c>
      <c r="G115" s="48">
        <f t="shared" si="14"/>
        <v>0</v>
      </c>
      <c r="H115" s="48">
        <f t="shared" si="15"/>
        <v>0</v>
      </c>
      <c r="I115" s="48">
        <f t="shared" si="16"/>
        <v>0</v>
      </c>
      <c r="J115" s="3"/>
      <c r="M115"/>
      <c r="N115"/>
      <c r="O115"/>
      <c r="P115"/>
      <c r="Q115"/>
      <c r="R115" s="64">
        <v>41</v>
      </c>
      <c r="S115" s="63">
        <f t="shared" si="17"/>
        <v>78.962425443730524</v>
      </c>
      <c r="T115" s="65">
        <f t="shared" si="20"/>
        <v>99.370067599393749</v>
      </c>
      <c r="U115" s="66">
        <f t="shared" si="21"/>
        <v>126.34311017135781</v>
      </c>
      <c r="V115" s="65">
        <f t="shared" si="22"/>
        <v>146.84321121558781</v>
      </c>
      <c r="AE115"/>
      <c r="AH115"/>
      <c r="AN115"/>
      <c r="AW115"/>
      <c r="AX115"/>
    </row>
    <row r="116" spans="2:50">
      <c r="B116" s="30">
        <f t="shared" si="18"/>
        <v>41.5</v>
      </c>
      <c r="C116" s="31">
        <f t="shared" si="12"/>
        <v>0.69166666666666665</v>
      </c>
      <c r="D116" s="48"/>
      <c r="E116" s="48">
        <f t="shared" si="19"/>
        <v>145.63429626760575</v>
      </c>
      <c r="F116" s="48">
        <f t="shared" si="13"/>
        <v>0</v>
      </c>
      <c r="G116" s="48">
        <f t="shared" si="14"/>
        <v>0</v>
      </c>
      <c r="H116" s="48">
        <f t="shared" si="15"/>
        <v>0</v>
      </c>
      <c r="I116" s="48">
        <f t="shared" si="16"/>
        <v>0</v>
      </c>
      <c r="J116" s="3"/>
      <c r="M116"/>
      <c r="N116"/>
      <c r="O116"/>
      <c r="P116"/>
      <c r="Q116"/>
      <c r="R116" s="64">
        <v>41.5</v>
      </c>
      <c r="S116" s="63">
        <f t="shared" si="17"/>
        <v>78.322794576884732</v>
      </c>
      <c r="T116" s="65">
        <f t="shared" si="20"/>
        <v>98.559152192267561</v>
      </c>
      <c r="U116" s="66">
        <f t="shared" si="21"/>
        <v>125.30600396540062</v>
      </c>
      <c r="V116" s="65">
        <f t="shared" si="22"/>
        <v>145.63429626760575</v>
      </c>
      <c r="AE116"/>
      <c r="AH116"/>
      <c r="AN116"/>
      <c r="AW116"/>
      <c r="AX116"/>
    </row>
    <row r="117" spans="2:50">
      <c r="B117" s="30">
        <f t="shared" si="18"/>
        <v>42</v>
      </c>
      <c r="C117" s="31">
        <f t="shared" si="12"/>
        <v>0.7</v>
      </c>
      <c r="D117" s="48"/>
      <c r="E117" s="48">
        <f t="shared" si="19"/>
        <v>144.44963455743763</v>
      </c>
      <c r="F117" s="48">
        <f t="shared" si="13"/>
        <v>0</v>
      </c>
      <c r="G117" s="48">
        <f t="shared" si="14"/>
        <v>0</v>
      </c>
      <c r="H117" s="48">
        <f t="shared" si="15"/>
        <v>0</v>
      </c>
      <c r="I117" s="48">
        <f t="shared" si="16"/>
        <v>0</v>
      </c>
      <c r="J117" s="3"/>
      <c r="M117"/>
      <c r="N117"/>
      <c r="O117"/>
      <c r="P117"/>
      <c r="Q117"/>
      <c r="R117" s="64">
        <v>42</v>
      </c>
      <c r="S117" s="63">
        <f t="shared" si="17"/>
        <v>77.695912896570746</v>
      </c>
      <c r="T117" s="65">
        <f t="shared" si="20"/>
        <v>97.764447910584366</v>
      </c>
      <c r="U117" s="66">
        <f t="shared" si="21"/>
        <v>124.28967968121106</v>
      </c>
      <c r="V117" s="65">
        <f t="shared" si="22"/>
        <v>144.44963455743763</v>
      </c>
      <c r="AE117"/>
      <c r="AH117"/>
      <c r="AN117"/>
      <c r="AW117"/>
      <c r="AX117"/>
    </row>
    <row r="118" spans="2:50">
      <c r="B118" s="30">
        <f t="shared" si="18"/>
        <v>42.5</v>
      </c>
      <c r="C118" s="31">
        <f t="shared" si="12"/>
        <v>0.70833333333333337</v>
      </c>
      <c r="D118" s="48"/>
      <c r="E118" s="48">
        <f t="shared" si="19"/>
        <v>143.28845937936541</v>
      </c>
      <c r="F118" s="48">
        <f t="shared" si="13"/>
        <v>0</v>
      </c>
      <c r="G118" s="48">
        <f t="shared" si="14"/>
        <v>0</v>
      </c>
      <c r="H118" s="48">
        <f t="shared" si="15"/>
        <v>0</v>
      </c>
      <c r="I118" s="48">
        <f t="shared" si="16"/>
        <v>0</v>
      </c>
      <c r="J118" s="3"/>
      <c r="M118"/>
      <c r="N118"/>
      <c r="O118"/>
      <c r="P118"/>
      <c r="Q118"/>
      <c r="R118" s="64">
        <v>42.5</v>
      </c>
      <c r="S118" s="63">
        <f t="shared" si="17"/>
        <v>77.081378995817332</v>
      </c>
      <c r="T118" s="65">
        <f t="shared" si="20"/>
        <v>96.985443408254511</v>
      </c>
      <c r="U118" s="66">
        <f t="shared" si="21"/>
        <v>123.29348083220337</v>
      </c>
      <c r="V118" s="65">
        <f t="shared" si="22"/>
        <v>143.28845937936541</v>
      </c>
      <c r="AE118"/>
      <c r="AH118"/>
      <c r="AN118"/>
      <c r="AW118"/>
      <c r="AX118"/>
    </row>
    <row r="119" spans="2:50">
      <c r="B119" s="30">
        <f t="shared" si="18"/>
        <v>43</v>
      </c>
      <c r="C119" s="31">
        <f t="shared" si="12"/>
        <v>0.71666666666666667</v>
      </c>
      <c r="D119" s="48"/>
      <c r="E119" s="48">
        <f t="shared" si="19"/>
        <v>142.15003691474155</v>
      </c>
      <c r="F119" s="48">
        <f t="shared" si="13"/>
        <v>0</v>
      </c>
      <c r="G119" s="48">
        <f t="shared" si="14"/>
        <v>0</v>
      </c>
      <c r="H119" s="48">
        <f t="shared" si="15"/>
        <v>0</v>
      </c>
      <c r="I119" s="48">
        <f t="shared" si="16"/>
        <v>0</v>
      </c>
      <c r="J119" s="3"/>
      <c r="M119"/>
      <c r="N119"/>
      <c r="O119"/>
      <c r="P119"/>
      <c r="Q119"/>
      <c r="R119" s="64">
        <v>43</v>
      </c>
      <c r="S119" s="63">
        <f t="shared" si="17"/>
        <v>76.478808635272244</v>
      </c>
      <c r="T119" s="65">
        <f t="shared" si="20"/>
        <v>96.221649237894525</v>
      </c>
      <c r="U119" s="66">
        <f t="shared" si="21"/>
        <v>122.31677907615841</v>
      </c>
      <c r="V119" s="65">
        <f t="shared" si="22"/>
        <v>142.15003691474155</v>
      </c>
      <c r="AE119"/>
      <c r="AH119"/>
      <c r="AN119"/>
      <c r="AW119"/>
      <c r="AX119"/>
    </row>
    <row r="120" spans="2:50">
      <c r="B120" s="30">
        <f t="shared" si="18"/>
        <v>43.5</v>
      </c>
      <c r="C120" s="31">
        <f t="shared" si="12"/>
        <v>0.72499999999999998</v>
      </c>
      <c r="D120" s="48"/>
      <c r="E120" s="48">
        <f t="shared" si="19"/>
        <v>141.03366445885899</v>
      </c>
      <c r="F120" s="48">
        <f t="shared" si="13"/>
        <v>0</v>
      </c>
      <c r="G120" s="48">
        <f t="shared" si="14"/>
        <v>0</v>
      </c>
      <c r="H120" s="48">
        <f t="shared" si="15"/>
        <v>0</v>
      </c>
      <c r="I120" s="48">
        <f t="shared" si="16"/>
        <v>0</v>
      </c>
      <c r="J120" s="3"/>
      <c r="M120"/>
      <c r="N120"/>
      <c r="O120"/>
      <c r="P120"/>
      <c r="Q120"/>
      <c r="R120" s="64">
        <v>43.5</v>
      </c>
      <c r="S120" s="63">
        <f t="shared" si="17"/>
        <v>75.887833819713208</v>
      </c>
      <c r="T120" s="65">
        <f t="shared" si="20"/>
        <v>95.472596671614284</v>
      </c>
      <c r="U120" s="66">
        <f t="shared" si="21"/>
        <v>121.35897269843053</v>
      </c>
      <c r="V120" s="65">
        <f t="shared" si="22"/>
        <v>141.03366445885899</v>
      </c>
      <c r="AE120"/>
      <c r="AH120"/>
      <c r="AN120"/>
      <c r="AW120"/>
      <c r="AX120"/>
    </row>
    <row r="121" spans="2:50">
      <c r="B121" s="30">
        <f t="shared" si="18"/>
        <v>44</v>
      </c>
      <c r="C121" s="31">
        <f t="shared" si="12"/>
        <v>0.73333333333333328</v>
      </c>
      <c r="D121" s="48"/>
      <c r="E121" s="48">
        <f t="shared" si="19"/>
        <v>139.93866876251789</v>
      </c>
      <c r="F121" s="48">
        <f t="shared" si="13"/>
        <v>0</v>
      </c>
      <c r="G121" s="48">
        <f t="shared" si="14"/>
        <v>0</v>
      </c>
      <c r="H121" s="48">
        <f t="shared" si="15"/>
        <v>0</v>
      </c>
      <c r="I121" s="48">
        <f t="shared" si="16"/>
        <v>0</v>
      </c>
      <c r="J121" s="3"/>
      <c r="M121"/>
      <c r="N121"/>
      <c r="O121"/>
      <c r="P121"/>
      <c r="Q121"/>
      <c r="R121" s="64">
        <v>44</v>
      </c>
      <c r="S121" s="63">
        <f t="shared" si="17"/>
        <v>75.308101934184094</v>
      </c>
      <c r="T121" s="65">
        <f t="shared" si="20"/>
        <v>94.737836598005373</v>
      </c>
      <c r="U121" s="66">
        <f t="shared" si="21"/>
        <v>120.41948519323651</v>
      </c>
      <c r="V121" s="65">
        <f t="shared" si="22"/>
        <v>139.93866876251789</v>
      </c>
      <c r="AE121"/>
      <c r="AH121"/>
      <c r="AN121"/>
      <c r="AW121"/>
      <c r="AX121"/>
    </row>
    <row r="122" spans="2:50">
      <c r="B122" s="30">
        <f t="shared" si="18"/>
        <v>44.5</v>
      </c>
      <c r="C122" s="31">
        <f t="shared" si="12"/>
        <v>0.7416666666666667</v>
      </c>
      <c r="D122" s="48"/>
      <c r="E122" s="48">
        <f t="shared" si="19"/>
        <v>138.86440447966413</v>
      </c>
      <c r="F122" s="48">
        <f t="shared" si="13"/>
        <v>0</v>
      </c>
      <c r="G122" s="48">
        <f t="shared" si="14"/>
        <v>0</v>
      </c>
      <c r="H122" s="48">
        <f t="shared" si="15"/>
        <v>0</v>
      </c>
      <c r="I122" s="48">
        <f t="shared" si="16"/>
        <v>0</v>
      </c>
      <c r="J122" s="3"/>
      <c r="M122"/>
      <c r="N122"/>
      <c r="O122"/>
      <c r="P122"/>
      <c r="Q122"/>
      <c r="R122" s="64">
        <v>44.5</v>
      </c>
      <c r="S122" s="63">
        <f t="shared" si="17"/>
        <v>74.739274935278999</v>
      </c>
      <c r="T122" s="65">
        <f t="shared" si="20"/>
        <v>94.01693848960447</v>
      </c>
      <c r="U122" s="66">
        <f t="shared" si="21"/>
        <v>119.49776393565257</v>
      </c>
      <c r="V122" s="65">
        <f t="shared" si="22"/>
        <v>138.86440447966413</v>
      </c>
      <c r="AE122"/>
      <c r="AH122"/>
      <c r="AN122"/>
      <c r="AW122"/>
      <c r="AX122"/>
    </row>
    <row r="123" spans="2:50">
      <c r="B123" s="30">
        <f t="shared" si="18"/>
        <v>45</v>
      </c>
      <c r="C123" s="31">
        <f t="shared" si="12"/>
        <v>0.75</v>
      </c>
      <c r="D123" s="48"/>
      <c r="E123" s="48">
        <f t="shared" si="19"/>
        <v>137.81025271320863</v>
      </c>
      <c r="F123" s="48">
        <f t="shared" si="13"/>
        <v>0</v>
      </c>
      <c r="G123" s="48">
        <f t="shared" si="14"/>
        <v>0</v>
      </c>
      <c r="H123" s="48">
        <f t="shared" si="15"/>
        <v>0</v>
      </c>
      <c r="I123" s="48">
        <f t="shared" si="16"/>
        <v>0</v>
      </c>
      <c r="J123" s="3"/>
      <c r="M123"/>
      <c r="N123"/>
      <c r="O123"/>
      <c r="P123"/>
      <c r="Q123"/>
      <c r="R123" s="64">
        <v>45</v>
      </c>
      <c r="S123" s="63">
        <f t="shared" si="17"/>
        <v>74.181028593479184</v>
      </c>
      <c r="T123" s="65">
        <f t="shared" si="20"/>
        <v>93.309489435594188</v>
      </c>
      <c r="U123" s="66">
        <f t="shared" si="21"/>
        <v>118.59327893757415</v>
      </c>
      <c r="V123" s="65">
        <f t="shared" si="22"/>
        <v>137.81025271320863</v>
      </c>
      <c r="AE123"/>
      <c r="AH123"/>
      <c r="AN123"/>
      <c r="AW123"/>
      <c r="AX123"/>
    </row>
    <row r="124" spans="2:50">
      <c r="B124" s="30">
        <f t="shared" si="18"/>
        <v>45.5</v>
      </c>
      <c r="C124" s="31">
        <f t="shared" si="12"/>
        <v>0.7583333333333333</v>
      </c>
      <c r="D124" s="48"/>
      <c r="E124" s="48">
        <f t="shared" si="19"/>
        <v>136.77561965180615</v>
      </c>
      <c r="F124" s="48">
        <f t="shared" si="13"/>
        <v>0</v>
      </c>
      <c r="G124" s="48">
        <f t="shared" si="14"/>
        <v>0</v>
      </c>
      <c r="H124" s="48">
        <f t="shared" si="15"/>
        <v>0</v>
      </c>
      <c r="I124" s="48">
        <f t="shared" si="16"/>
        <v>0</v>
      </c>
      <c r="J124" s="3"/>
      <c r="M124"/>
      <c r="N124"/>
      <c r="O124"/>
      <c r="P124"/>
      <c r="Q124"/>
      <c r="R124" s="64">
        <v>45.5</v>
      </c>
      <c r="S124" s="63">
        <f t="shared" si="17"/>
        <v>73.633051782792748</v>
      </c>
      <c r="T124" s="65">
        <f t="shared" si="20"/>
        <v>92.615093234946784</v>
      </c>
      <c r="U124" s="66">
        <f t="shared" si="21"/>
        <v>117.70552168146357</v>
      </c>
      <c r="V124" s="65">
        <f t="shared" si="22"/>
        <v>136.77561965180615</v>
      </c>
      <c r="AE124"/>
      <c r="AH124"/>
      <c r="AN124"/>
      <c r="AW124"/>
      <c r="AX124"/>
    </row>
    <row r="125" spans="2:50">
      <c r="B125" s="30">
        <f t="shared" si="18"/>
        <v>46</v>
      </c>
      <c r="C125" s="31">
        <f t="shared" si="12"/>
        <v>0.76666666666666672</v>
      </c>
      <c r="D125" s="48"/>
      <c r="E125" s="48">
        <f t="shared" si="19"/>
        <v>135.75993529097542</v>
      </c>
      <c r="F125" s="48">
        <f t="shared" si="13"/>
        <v>0</v>
      </c>
      <c r="G125" s="48">
        <f t="shared" si="14"/>
        <v>0</v>
      </c>
      <c r="H125" s="48">
        <f t="shared" si="15"/>
        <v>0</v>
      </c>
      <c r="I125" s="48">
        <f t="shared" si="16"/>
        <v>0</v>
      </c>
      <c r="J125" s="3"/>
      <c r="M125"/>
      <c r="N125"/>
      <c r="O125"/>
      <c r="P125"/>
      <c r="Q125"/>
      <c r="R125" s="64">
        <v>46</v>
      </c>
      <c r="S125" s="63">
        <f t="shared" si="17"/>
        <v>73.095045814261624</v>
      </c>
      <c r="T125" s="65">
        <f t="shared" si="20"/>
        <v>91.933369545616856</v>
      </c>
      <c r="U125" s="66">
        <f t="shared" si="21"/>
        <v>116.83400402622968</v>
      </c>
      <c r="V125" s="65">
        <f t="shared" si="22"/>
        <v>135.75993529097542</v>
      </c>
      <c r="AE125"/>
      <c r="AH125"/>
      <c r="AN125"/>
      <c r="AW125"/>
      <c r="AX125"/>
    </row>
    <row r="126" spans="2:50">
      <c r="B126" s="30">
        <f t="shared" si="18"/>
        <v>46.5</v>
      </c>
      <c r="C126" s="31">
        <f t="shared" si="12"/>
        <v>0.77500000000000002</v>
      </c>
      <c r="D126" s="48"/>
      <c r="E126" s="48">
        <f t="shared" si="19"/>
        <v>134.76265223249038</v>
      </c>
      <c r="F126" s="48">
        <f t="shared" si="13"/>
        <v>0</v>
      </c>
      <c r="G126" s="48">
        <f t="shared" si="14"/>
        <v>0</v>
      </c>
      <c r="H126" s="48">
        <f t="shared" si="15"/>
        <v>0</v>
      </c>
      <c r="I126" s="48">
        <f t="shared" si="16"/>
        <v>0</v>
      </c>
      <c r="J126" s="3"/>
      <c r="M126"/>
      <c r="N126"/>
      <c r="O126"/>
      <c r="P126"/>
      <c r="Q126"/>
      <c r="R126" s="64">
        <v>46.5</v>
      </c>
      <c r="S126" s="63">
        <f t="shared" si="17"/>
        <v>72.56672381018295</v>
      </c>
      <c r="T126" s="65">
        <f t="shared" si="20"/>
        <v>91.263953085752718</v>
      </c>
      <c r="U126" s="66">
        <f t="shared" si="21"/>
        <v>115.97825718004584</v>
      </c>
      <c r="V126" s="65">
        <f t="shared" si="22"/>
        <v>134.76265223249038</v>
      </c>
      <c r="AE126"/>
      <c r="AH126"/>
      <c r="AN126"/>
      <c r="AW126"/>
      <c r="AX126"/>
    </row>
    <row r="127" spans="2:50">
      <c r="B127" s="30">
        <f t="shared" si="18"/>
        <v>47</v>
      </c>
      <c r="C127" s="31">
        <f t="shared" si="12"/>
        <v>0.78333333333333333</v>
      </c>
      <c r="D127" s="48"/>
      <c r="E127" s="48">
        <f t="shared" si="19"/>
        <v>133.78324455646836</v>
      </c>
      <c r="F127" s="48">
        <f t="shared" si="13"/>
        <v>0</v>
      </c>
      <c r="G127" s="48">
        <f t="shared" si="14"/>
        <v>0</v>
      </c>
      <c r="H127" s="48">
        <f t="shared" si="15"/>
        <v>0</v>
      </c>
      <c r="I127" s="48">
        <f t="shared" si="16"/>
        <v>0</v>
      </c>
      <c r="J127" s="3"/>
      <c r="M127"/>
      <c r="N127"/>
      <c r="O127"/>
      <c r="P127"/>
      <c r="Q127"/>
      <c r="R127" s="64">
        <v>47</v>
      </c>
      <c r="S127" s="63">
        <f t="shared" si="17"/>
        <v>72.047810116150828</v>
      </c>
      <c r="T127" s="65">
        <f t="shared" si="20"/>
        <v>90.606492883225044</v>
      </c>
      <c r="U127" s="66">
        <f t="shared" si="21"/>
        <v>115.13783073534466</v>
      </c>
      <c r="V127" s="65">
        <f t="shared" si="22"/>
        <v>133.78324455646836</v>
      </c>
      <c r="AE127"/>
      <c r="AH127"/>
      <c r="AN127"/>
      <c r="AW127"/>
      <c r="AX127"/>
    </row>
    <row r="128" spans="2:50">
      <c r="B128" s="30">
        <f t="shared" si="18"/>
        <v>47.5</v>
      </c>
      <c r="C128" s="31">
        <f t="shared" si="12"/>
        <v>0.79166666666666663</v>
      </c>
      <c r="D128" s="48"/>
      <c r="E128" s="48">
        <f t="shared" si="19"/>
        <v>132.82120676103438</v>
      </c>
      <c r="F128" s="48">
        <f t="shared" si="13"/>
        <v>0</v>
      </c>
      <c r="G128" s="48">
        <f t="shared" si="14"/>
        <v>0</v>
      </c>
      <c r="H128" s="48">
        <f t="shared" si="15"/>
        <v>0</v>
      </c>
      <c r="I128" s="48">
        <f t="shared" si="16"/>
        <v>0</v>
      </c>
      <c r="J128" s="3"/>
      <c r="M128"/>
      <c r="N128"/>
      <c r="O128"/>
      <c r="P128"/>
      <c r="Q128"/>
      <c r="R128" s="64">
        <v>47.5</v>
      </c>
      <c r="S128" s="63">
        <f t="shared" si="17"/>
        <v>71.538039748257361</v>
      </c>
      <c r="T128" s="65">
        <f t="shared" si="20"/>
        <v>89.960651570071732</v>
      </c>
      <c r="U128" s="66">
        <f t="shared" si="21"/>
        <v>114.31229176160741</v>
      </c>
      <c r="V128" s="65">
        <f t="shared" si="22"/>
        <v>132.82120676103438</v>
      </c>
      <c r="AE128"/>
      <c r="AH128"/>
      <c r="AN128"/>
      <c r="AW128"/>
      <c r="AX128"/>
    </row>
    <row r="129" spans="2:50">
      <c r="B129" s="30">
        <f t="shared" si="18"/>
        <v>48</v>
      </c>
      <c r="C129" s="31">
        <f t="shared" si="12"/>
        <v>0.8</v>
      </c>
      <c r="D129" s="48"/>
      <c r="E129" s="48">
        <f t="shared" si="19"/>
        <v>131.87605276484879</v>
      </c>
      <c r="F129" s="48">
        <f t="shared" si="13"/>
        <v>0</v>
      </c>
      <c r="G129" s="48">
        <f t="shared" si="14"/>
        <v>0</v>
      </c>
      <c r="H129" s="48">
        <f t="shared" si="15"/>
        <v>0</v>
      </c>
      <c r="I129" s="48">
        <f t="shared" si="16"/>
        <v>0</v>
      </c>
      <c r="J129" s="3"/>
      <c r="M129"/>
      <c r="N129"/>
      <c r="O129"/>
      <c r="P129"/>
      <c r="Q129"/>
      <c r="R129" s="64">
        <v>48</v>
      </c>
      <c r="S129" s="63">
        <f t="shared" si="17"/>
        <v>71.037157873006109</v>
      </c>
      <c r="T129" s="65">
        <f t="shared" si="20"/>
        <v>89.326104718730321</v>
      </c>
      <c r="U129" s="66">
        <f t="shared" si="21"/>
        <v>113.50122395192111</v>
      </c>
      <c r="V129" s="65">
        <f t="shared" si="22"/>
        <v>131.87605276484879</v>
      </c>
      <c r="AE129"/>
      <c r="AH129"/>
      <c r="AN129"/>
      <c r="AW129"/>
      <c r="AX129"/>
    </row>
    <row r="130" spans="2:50">
      <c r="B130" s="30">
        <f t="shared" si="18"/>
        <v>48.5</v>
      </c>
      <c r="C130" s="31">
        <f t="shared" si="12"/>
        <v>0.80833333333333335</v>
      </c>
      <c r="D130" s="48"/>
      <c r="E130" s="48">
        <f t="shared" si="19"/>
        <v>130.94731496816186</v>
      </c>
      <c r="F130" s="48">
        <f t="shared" si="13"/>
        <v>0</v>
      </c>
      <c r="G130" s="48">
        <f t="shared" si="14"/>
        <v>0</v>
      </c>
      <c r="H130" s="48">
        <f t="shared" si="15"/>
        <v>0</v>
      </c>
      <c r="I130" s="48">
        <f t="shared" si="16"/>
        <v>0</v>
      </c>
      <c r="J130" s="3"/>
      <c r="M130"/>
      <c r="N130"/>
      <c r="O130"/>
      <c r="P130"/>
      <c r="Q130"/>
      <c r="R130" s="64">
        <v>48.5</v>
      </c>
      <c r="S130" s="63">
        <f t="shared" si="17"/>
        <v>70.544919317684062</v>
      </c>
      <c r="T130" s="65">
        <f t="shared" si="20"/>
        <v>88.70254021717659</v>
      </c>
      <c r="U130" s="66">
        <f t="shared" si="21"/>
        <v>112.70422681959425</v>
      </c>
      <c r="V130" s="65">
        <f t="shared" si="22"/>
        <v>130.94731496816186</v>
      </c>
      <c r="AE130"/>
      <c r="AH130"/>
      <c r="AN130"/>
      <c r="AW130"/>
      <c r="AX130"/>
    </row>
    <row r="131" spans="2:50">
      <c r="B131" s="30">
        <f t="shared" si="18"/>
        <v>49</v>
      </c>
      <c r="C131" s="31">
        <f t="shared" si="12"/>
        <v>0.81666666666666665</v>
      </c>
      <c r="D131" s="48"/>
      <c r="E131" s="48">
        <f t="shared" si="19"/>
        <v>130.03454336839698</v>
      </c>
      <c r="F131" s="48">
        <f t="shared" si="13"/>
        <v>0</v>
      </c>
      <c r="G131" s="48">
        <f t="shared" si="14"/>
        <v>0</v>
      </c>
      <c r="H131" s="48">
        <f t="shared" si="15"/>
        <v>0</v>
      </c>
      <c r="I131" s="48">
        <f t="shared" si="16"/>
        <v>0</v>
      </c>
      <c r="J131" s="3"/>
      <c r="M131"/>
      <c r="N131"/>
      <c r="O131"/>
      <c r="P131"/>
      <c r="Q131"/>
      <c r="R131" s="64">
        <v>49</v>
      </c>
      <c r="S131" s="63">
        <f t="shared" si="17"/>
        <v>70.06108810911519</v>
      </c>
      <c r="T131" s="65">
        <f t="shared" si="20"/>
        <v>88.089657680314573</v>
      </c>
      <c r="U131" s="66">
        <f t="shared" si="21"/>
        <v>111.92091494141232</v>
      </c>
      <c r="V131" s="65">
        <f t="shared" si="22"/>
        <v>130.03454336839698</v>
      </c>
      <c r="AE131"/>
      <c r="AH131"/>
      <c r="AN131"/>
      <c r="AW131"/>
      <c r="AX131"/>
    </row>
    <row r="132" spans="2:50">
      <c r="B132" s="30">
        <f t="shared" si="18"/>
        <v>49.5</v>
      </c>
      <c r="C132" s="31">
        <f t="shared" si="12"/>
        <v>0.82499999999999996</v>
      </c>
      <c r="D132" s="48"/>
      <c r="E132" s="48">
        <f t="shared" si="19"/>
        <v>129.13730472657682</v>
      </c>
      <c r="F132" s="48">
        <f t="shared" si="13"/>
        <v>0</v>
      </c>
      <c r="G132" s="48">
        <f t="shared" si="14"/>
        <v>0</v>
      </c>
      <c r="H132" s="48">
        <f t="shared" si="15"/>
        <v>0</v>
      </c>
      <c r="I132" s="48">
        <f t="shared" si="16"/>
        <v>0</v>
      </c>
      <c r="J132" s="3"/>
      <c r="M132"/>
      <c r="N132"/>
      <c r="O132"/>
      <c r="P132"/>
      <c r="Q132"/>
      <c r="R132" s="64">
        <v>49.5</v>
      </c>
      <c r="S132" s="63">
        <f t="shared" si="17"/>
        <v>69.585437038880031</v>
      </c>
      <c r="T132" s="65">
        <f t="shared" si="20"/>
        <v>87.487167895170018</v>
      </c>
      <c r="U132" s="66">
        <f t="shared" si="21"/>
        <v>111.15091724438234</v>
      </c>
      <c r="V132" s="65">
        <f t="shared" si="22"/>
        <v>129.13730472657682</v>
      </c>
      <c r="AE132"/>
      <c r="AH132"/>
      <c r="AN132"/>
      <c r="AW132"/>
      <c r="AX132"/>
    </row>
    <row r="133" spans="2:50">
      <c r="B133" s="30">
        <f t="shared" si="18"/>
        <v>50</v>
      </c>
      <c r="C133" s="31">
        <f t="shared" si="12"/>
        <v>0.83333333333333337</v>
      </c>
      <c r="D133" s="48"/>
      <c r="E133" s="48">
        <f t="shared" si="19"/>
        <v>128.25518178119015</v>
      </c>
      <c r="F133" s="48">
        <f t="shared" si="13"/>
        <v>0</v>
      </c>
      <c r="G133" s="48">
        <f t="shared" si="14"/>
        <v>0</v>
      </c>
      <c r="H133" s="48">
        <f t="shared" si="15"/>
        <v>0</v>
      </c>
      <c r="I133" s="48">
        <f t="shared" si="16"/>
        <v>0</v>
      </c>
      <c r="J133" s="3"/>
      <c r="M133"/>
      <c r="N133"/>
      <c r="O133"/>
      <c r="P133"/>
      <c r="Q133"/>
      <c r="R133" s="64">
        <v>50</v>
      </c>
      <c r="S133" s="63">
        <f t="shared" si="17"/>
        <v>69.117747253232963</v>
      </c>
      <c r="T133" s="65">
        <f t="shared" si="20"/>
        <v>86.894792297626111</v>
      </c>
      <c r="U133" s="66">
        <f t="shared" si="21"/>
        <v>110.39387633305596</v>
      </c>
      <c r="V133" s="65">
        <f t="shared" si="22"/>
        <v>128.25518178119015</v>
      </c>
      <c r="AE133"/>
      <c r="AH133"/>
      <c r="AN133"/>
      <c r="AW133"/>
      <c r="AX133"/>
    </row>
    <row r="134" spans="2:50">
      <c r="B134" s="30">
        <f t="shared" si="18"/>
        <v>50.5</v>
      </c>
      <c r="C134" s="31">
        <f t="shared" si="12"/>
        <v>0.84166666666666667</v>
      </c>
      <c r="D134" s="48"/>
      <c r="E134" s="48">
        <f t="shared" si="19"/>
        <v>127.38777250635329</v>
      </c>
      <c r="F134" s="48">
        <f t="shared" si="13"/>
        <v>0</v>
      </c>
      <c r="G134" s="48">
        <f t="shared" si="14"/>
        <v>0</v>
      </c>
      <c r="H134" s="48">
        <f t="shared" si="15"/>
        <v>0</v>
      </c>
      <c r="I134" s="48">
        <f t="shared" si="16"/>
        <v>0</v>
      </c>
      <c r="J134" s="3"/>
      <c r="M134"/>
      <c r="N134"/>
      <c r="O134"/>
      <c r="P134"/>
      <c r="Q134"/>
      <c r="R134" s="64">
        <v>50.5</v>
      </c>
      <c r="S134" s="63">
        <f t="shared" si="17"/>
        <v>68.65780786608255</v>
      </c>
      <c r="T134" s="65">
        <f t="shared" si="20"/>
        <v>86.312262478612922</v>
      </c>
      <c r="U134" s="66">
        <f t="shared" si="21"/>
        <v>109.64944785474223</v>
      </c>
      <c r="V134" s="65">
        <f t="shared" si="22"/>
        <v>127.38777250635329</v>
      </c>
      <c r="AE134"/>
      <c r="AH134"/>
      <c r="AN134"/>
      <c r="AW134"/>
      <c r="AX134"/>
    </row>
    <row r="135" spans="2:50">
      <c r="B135" s="30">
        <f t="shared" si="18"/>
        <v>51</v>
      </c>
      <c r="C135" s="31">
        <f t="shared" si="12"/>
        <v>0.85</v>
      </c>
      <c r="D135" s="48"/>
      <c r="E135" s="48">
        <f t="shared" si="19"/>
        <v>126.53468941136384</v>
      </c>
      <c r="F135" s="48">
        <f t="shared" si="13"/>
        <v>0</v>
      </c>
      <c r="G135" s="48">
        <f t="shared" si="14"/>
        <v>0</v>
      </c>
      <c r="H135" s="48">
        <f t="shared" si="15"/>
        <v>0</v>
      </c>
      <c r="I135" s="48">
        <f t="shared" si="16"/>
        <v>0</v>
      </c>
      <c r="J135" s="3"/>
      <c r="M135"/>
      <c r="N135"/>
      <c r="O135"/>
      <c r="P135"/>
      <c r="Q135"/>
      <c r="R135" s="64">
        <v>51</v>
      </c>
      <c r="S135" s="63">
        <f t="shared" si="17"/>
        <v>68.205415593525089</v>
      </c>
      <c r="T135" s="65">
        <f t="shared" si="20"/>
        <v>85.739319717821147</v>
      </c>
      <c r="U135" s="66">
        <f t="shared" si="21"/>
        <v>108.91729990012686</v>
      </c>
      <c r="V135" s="65">
        <f t="shared" si="22"/>
        <v>126.53468941136384</v>
      </c>
      <c r="AE135"/>
      <c r="AH135"/>
      <c r="AN135"/>
      <c r="AW135"/>
      <c r="AX135"/>
    </row>
    <row r="136" spans="2:50">
      <c r="B136" s="30">
        <f t="shared" si="18"/>
        <v>51.5</v>
      </c>
      <c r="C136" s="31">
        <f t="shared" si="12"/>
        <v>0.85833333333333328</v>
      </c>
      <c r="D136" s="48"/>
      <c r="E136" s="48">
        <f t="shared" si="19"/>
        <v>125.69555887895291</v>
      </c>
      <c r="F136" s="48">
        <f t="shared" si="13"/>
        <v>0</v>
      </c>
      <c r="G136" s="48">
        <f t="shared" si="14"/>
        <v>0</v>
      </c>
      <c r="H136" s="48">
        <f t="shared" si="15"/>
        <v>0</v>
      </c>
      <c r="I136" s="48">
        <f t="shared" si="16"/>
        <v>0</v>
      </c>
      <c r="J136" s="3"/>
      <c r="M136"/>
      <c r="N136"/>
      <c r="O136"/>
      <c r="P136"/>
      <c r="Q136"/>
      <c r="R136" s="64">
        <v>51.5</v>
      </c>
      <c r="S136" s="63">
        <f t="shared" si="17"/>
        <v>67.760374408532257</v>
      </c>
      <c r="T136" s="65">
        <f t="shared" si="20"/>
        <v>85.175714543151201</v>
      </c>
      <c r="U136" s="66">
        <f t="shared" si="21"/>
        <v>108.19711243699511</v>
      </c>
      <c r="V136" s="65">
        <f t="shared" si="22"/>
        <v>125.69555887895291</v>
      </c>
      <c r="AE136"/>
      <c r="AH136"/>
      <c r="AN136"/>
      <c r="AW136"/>
      <c r="AX136"/>
    </row>
    <row r="137" spans="2:50">
      <c r="B137" s="30">
        <f t="shared" si="18"/>
        <v>52</v>
      </c>
      <c r="C137" s="31">
        <f t="shared" si="12"/>
        <v>0.8666666666666667</v>
      </c>
      <c r="D137" s="48"/>
      <c r="E137" s="48">
        <f t="shared" si="19"/>
        <v>124.87002053974901</v>
      </c>
      <c r="F137" s="48">
        <f t="shared" si="13"/>
        <v>0</v>
      </c>
      <c r="G137" s="48">
        <f t="shared" si="14"/>
        <v>0</v>
      </c>
      <c r="H137" s="48">
        <f t="shared" si="15"/>
        <v>0</v>
      </c>
      <c r="I137" s="48">
        <f t="shared" si="16"/>
        <v>0</v>
      </c>
      <c r="J137" s="3"/>
      <c r="M137"/>
      <c r="N137"/>
      <c r="O137"/>
      <c r="P137"/>
      <c r="Q137"/>
      <c r="R137" s="64">
        <v>52</v>
      </c>
      <c r="S137" s="63">
        <f t="shared" si="17"/>
        <v>67.322495214498545</v>
      </c>
      <c r="T137" s="65">
        <f t="shared" si="20"/>
        <v>84.621206314245114</v>
      </c>
      <c r="U137" s="66">
        <f t="shared" si="21"/>
        <v>107.48857677493152</v>
      </c>
      <c r="V137" s="65">
        <f t="shared" si="22"/>
        <v>124.87002053974901</v>
      </c>
      <c r="AE137"/>
      <c r="AH137"/>
      <c r="AN137"/>
      <c r="AW137"/>
      <c r="AX137"/>
    </row>
    <row r="138" spans="2:50">
      <c r="B138" s="30">
        <f t="shared" si="18"/>
        <v>52.5</v>
      </c>
      <c r="C138" s="31">
        <f t="shared" si="12"/>
        <v>0.875</v>
      </c>
      <c r="D138" s="48"/>
      <c r="E138" s="48">
        <f t="shared" si="19"/>
        <v>124.05772668064374</v>
      </c>
      <c r="F138" s="48">
        <f t="shared" si="13"/>
        <v>0</v>
      </c>
      <c r="G138" s="48">
        <f t="shared" si="14"/>
        <v>0</v>
      </c>
      <c r="H138" s="48">
        <f t="shared" si="15"/>
        <v>0</v>
      </c>
      <c r="I138" s="48">
        <f t="shared" si="16"/>
        <v>0</v>
      </c>
      <c r="J138" s="3"/>
      <c r="M138"/>
      <c r="N138"/>
      <c r="O138"/>
      <c r="P138"/>
      <c r="Q138"/>
      <c r="R138" s="64">
        <v>52.5</v>
      </c>
      <c r="S138" s="63">
        <f t="shared" si="17"/>
        <v>66.89159553644842</v>
      </c>
      <c r="T138" s="65">
        <f t="shared" si="20"/>
        <v>84.075562828566149</v>
      </c>
      <c r="U138" s="66">
        <f t="shared" si="21"/>
        <v>106.79139505902124</v>
      </c>
      <c r="V138" s="65">
        <f t="shared" si="22"/>
        <v>124.05772668064374</v>
      </c>
      <c r="AE138"/>
      <c r="AH138"/>
      <c r="AN138"/>
      <c r="AW138"/>
      <c r="AX138"/>
    </row>
    <row r="139" spans="2:50">
      <c r="B139" s="30">
        <f t="shared" si="18"/>
        <v>53</v>
      </c>
      <c r="C139" s="31">
        <f t="shared" si="12"/>
        <v>0.8833333333333333</v>
      </c>
      <c r="D139" s="48"/>
      <c r="E139" s="48">
        <f t="shared" si="19"/>
        <v>123.25834168491934</v>
      </c>
      <c r="F139" s="48">
        <f t="shared" si="13"/>
        <v>0</v>
      </c>
      <c r="G139" s="48">
        <f t="shared" si="14"/>
        <v>0</v>
      </c>
      <c r="H139" s="48">
        <f t="shared" si="15"/>
        <v>0</v>
      </c>
      <c r="I139" s="48">
        <f t="shared" si="16"/>
        <v>0</v>
      </c>
      <c r="J139" s="3"/>
      <c r="M139"/>
      <c r="N139"/>
      <c r="O139"/>
      <c r="P139"/>
      <c r="Q139"/>
      <c r="R139" s="64">
        <v>53</v>
      </c>
      <c r="S139" s="63">
        <f t="shared" si="17"/>
        <v>66.467499228789322</v>
      </c>
      <c r="T139" s="65">
        <f t="shared" si="20"/>
        <v>83.538559948604373</v>
      </c>
      <c r="U139" s="66">
        <f t="shared" si="21"/>
        <v>106.10527979072199</v>
      </c>
      <c r="V139" s="65">
        <f t="shared" si="22"/>
        <v>123.25834168491934</v>
      </c>
      <c r="AE139"/>
      <c r="AH139"/>
      <c r="AN139"/>
      <c r="AW139"/>
      <c r="AX139"/>
    </row>
    <row r="140" spans="2:50">
      <c r="B140" s="30">
        <f t="shared" si="18"/>
        <v>53.5</v>
      </c>
      <c r="C140" s="31">
        <f t="shared" si="12"/>
        <v>0.89166666666666672</v>
      </c>
      <c r="D140" s="48"/>
      <c r="E140" s="48">
        <f t="shared" si="19"/>
        <v>122.47154150215228</v>
      </c>
      <c r="F140" s="48">
        <f t="shared" si="13"/>
        <v>0</v>
      </c>
      <c r="G140" s="48">
        <f t="shared" si="14"/>
        <v>0</v>
      </c>
      <c r="H140" s="48">
        <f t="shared" si="15"/>
        <v>0</v>
      </c>
      <c r="I140" s="48">
        <f t="shared" si="16"/>
        <v>0</v>
      </c>
      <c r="J140" s="3"/>
      <c r="M140"/>
      <c r="N140"/>
      <c r="O140"/>
      <c r="P140"/>
      <c r="Q140"/>
      <c r="R140" s="64">
        <v>53.5</v>
      </c>
      <c r="S140" s="63">
        <f t="shared" si="17"/>
        <v>66.050036198578439</v>
      </c>
      <c r="T140" s="65">
        <f t="shared" si="20"/>
        <v>83.00998124888838</v>
      </c>
      <c r="U140" s="66">
        <f t="shared" si="21"/>
        <v>105.42995337421007</v>
      </c>
      <c r="V140" s="65">
        <f t="shared" si="22"/>
        <v>122.47154150215228</v>
      </c>
      <c r="AE140"/>
      <c r="AH140"/>
      <c r="AN140"/>
      <c r="AW140"/>
      <c r="AX140"/>
    </row>
    <row r="141" spans="2:50">
      <c r="B141" s="30">
        <f t="shared" si="18"/>
        <v>54</v>
      </c>
      <c r="C141" s="31">
        <f t="shared" si="12"/>
        <v>0.9</v>
      </c>
      <c r="D141" s="48"/>
      <c r="E141" s="48">
        <f t="shared" si="19"/>
        <v>121.69701314604669</v>
      </c>
      <c r="F141" s="48">
        <f t="shared" si="13"/>
        <v>0</v>
      </c>
      <c r="G141" s="48">
        <f t="shared" si="14"/>
        <v>0</v>
      </c>
      <c r="H141" s="48">
        <f t="shared" si="15"/>
        <v>0</v>
      </c>
      <c r="I141" s="48">
        <f t="shared" si="16"/>
        <v>0</v>
      </c>
      <c r="J141" s="3"/>
      <c r="M141"/>
      <c r="N141"/>
      <c r="O141"/>
      <c r="P141"/>
      <c r="Q141"/>
      <c r="R141" s="64">
        <v>54</v>
      </c>
      <c r="S141" s="63">
        <f t="shared" si="17"/>
        <v>65.639042143342607</v>
      </c>
      <c r="T141" s="65">
        <f t="shared" si="20"/>
        <v>82.489617681576206</v>
      </c>
      <c r="U141" s="66">
        <f t="shared" si="21"/>
        <v>104.76514768661934</v>
      </c>
      <c r="V141" s="65">
        <f t="shared" si="22"/>
        <v>121.69701314604669</v>
      </c>
      <c r="AE141"/>
      <c r="AH141"/>
      <c r="AN141"/>
      <c r="AW141"/>
      <c r="AX141"/>
    </row>
    <row r="142" spans="2:50">
      <c r="B142" s="30">
        <f t="shared" si="18"/>
        <v>54.5</v>
      </c>
      <c r="C142" s="31">
        <f t="shared" si="12"/>
        <v>0.90833333333333333</v>
      </c>
      <c r="D142" s="48"/>
      <c r="E142" s="48">
        <f t="shared" si="19"/>
        <v>120.93445421848436</v>
      </c>
      <c r="F142" s="48">
        <f t="shared" si="13"/>
        <v>0</v>
      </c>
      <c r="G142" s="48">
        <f t="shared" si="14"/>
        <v>0</v>
      </c>
      <c r="H142" s="48">
        <f t="shared" si="15"/>
        <v>0</v>
      </c>
      <c r="I142" s="48">
        <f t="shared" si="16"/>
        <v>0</v>
      </c>
      <c r="J142" s="3"/>
      <c r="M142"/>
      <c r="N142"/>
      <c r="O142"/>
      <c r="P142"/>
      <c r="Q142"/>
      <c r="R142" s="64">
        <v>54.5</v>
      </c>
      <c r="S142" s="63">
        <f t="shared" si="17"/>
        <v>65.23435830255967</v>
      </c>
      <c r="T142" s="65">
        <f t="shared" si="20"/>
        <v>81.977267259486908</v>
      </c>
      <c r="U142" s="66">
        <f t="shared" si="21"/>
        <v>104.11060367070985</v>
      </c>
      <c r="V142" s="65">
        <f t="shared" si="22"/>
        <v>120.93445421848436</v>
      </c>
      <c r="AE142"/>
      <c r="AH142"/>
      <c r="AN142"/>
      <c r="AW142"/>
      <c r="AX142"/>
    </row>
    <row r="143" spans="2:50">
      <c r="B143" s="30">
        <f t="shared" si="18"/>
        <v>55</v>
      </c>
      <c r="C143" s="31">
        <f t="shared" si="12"/>
        <v>0.91666666666666663</v>
      </c>
      <c r="D143" s="48"/>
      <c r="E143" s="48">
        <f t="shared" si="19"/>
        <v>120.18357245819486</v>
      </c>
      <c r="F143" s="48">
        <f t="shared" si="13"/>
        <v>0</v>
      </c>
      <c r="G143" s="48">
        <f t="shared" si="14"/>
        <v>0</v>
      </c>
      <c r="H143" s="48">
        <f t="shared" si="15"/>
        <v>0</v>
      </c>
      <c r="I143" s="48">
        <f t="shared" si="16"/>
        <v>0</v>
      </c>
      <c r="J143" s="3"/>
      <c r="M143"/>
      <c r="N143"/>
      <c r="O143"/>
      <c r="P143"/>
      <c r="Q143"/>
      <c r="R143" s="64">
        <v>55</v>
      </c>
      <c r="S143" s="63">
        <f t="shared" si="17"/>
        <v>64.835831221971603</v>
      </c>
      <c r="T143" s="65">
        <f t="shared" si="20"/>
        <v>81.472734755511212</v>
      </c>
      <c r="U143" s="66">
        <f t="shared" si="21"/>
        <v>103.46607094859937</v>
      </c>
      <c r="V143" s="65">
        <f t="shared" si="22"/>
        <v>120.18357245819486</v>
      </c>
      <c r="AE143"/>
      <c r="AH143"/>
      <c r="AN143"/>
      <c r="AW143"/>
      <c r="AX143"/>
    </row>
    <row r="144" spans="2:50">
      <c r="B144" s="30">
        <f t="shared" si="18"/>
        <v>55.5</v>
      </c>
      <c r="C144" s="31">
        <f t="shared" si="12"/>
        <v>0.92500000000000004</v>
      </c>
      <c r="D144" s="48"/>
      <c r="E144" s="48">
        <f t="shared" si="19"/>
        <v>119.4440853125631</v>
      </c>
      <c r="F144" s="48">
        <f t="shared" si="13"/>
        <v>0</v>
      </c>
      <c r="G144" s="48">
        <f t="shared" si="14"/>
        <v>0</v>
      </c>
      <c r="H144" s="48">
        <f t="shared" si="15"/>
        <v>0</v>
      </c>
      <c r="I144" s="48">
        <f t="shared" si="16"/>
        <v>0</v>
      </c>
      <c r="J144" s="3"/>
      <c r="M144"/>
      <c r="N144"/>
      <c r="O144"/>
      <c r="P144"/>
      <c r="Q144"/>
      <c r="R144" s="64">
        <v>55.5</v>
      </c>
      <c r="S144" s="63">
        <f t="shared" si="17"/>
        <v>64.443312529956856</v>
      </c>
      <c r="T144" s="65">
        <f t="shared" si="20"/>
        <v>80.975831417416487</v>
      </c>
      <c r="U144" s="66">
        <f t="shared" si="21"/>
        <v>102.83130745529044</v>
      </c>
      <c r="V144" s="65">
        <f t="shared" si="22"/>
        <v>119.4440853125631</v>
      </c>
      <c r="AE144"/>
      <c r="AH144"/>
      <c r="AN144"/>
      <c r="AW144"/>
      <c r="AX144"/>
    </row>
    <row r="145" spans="2:50">
      <c r="B145" s="30">
        <f t="shared" si="18"/>
        <v>56</v>
      </c>
      <c r="C145" s="31">
        <f t="shared" si="12"/>
        <v>0.93333333333333335</v>
      </c>
      <c r="D145" s="48"/>
      <c r="E145" s="48">
        <f t="shared" si="19"/>
        <v>118.71571953119053</v>
      </c>
      <c r="F145" s="48">
        <f t="shared" si="13"/>
        <v>0</v>
      </c>
      <c r="G145" s="48">
        <f t="shared" si="14"/>
        <v>0</v>
      </c>
      <c r="H145" s="48">
        <f t="shared" si="15"/>
        <v>0</v>
      </c>
      <c r="I145" s="48">
        <f t="shared" si="16"/>
        <v>0</v>
      </c>
      <c r="J145" s="3"/>
      <c r="M145"/>
      <c r="N145"/>
      <c r="O145"/>
      <c r="P145"/>
      <c r="Q145"/>
      <c r="R145" s="64">
        <v>56</v>
      </c>
      <c r="S145" s="63">
        <f t="shared" si="17"/>
        <v>64.056658725242542</v>
      </c>
      <c r="T145" s="65">
        <f t="shared" si="20"/>
        <v>80.486374697125314</v>
      </c>
      <c r="U145" s="66">
        <f t="shared" si="21"/>
        <v>102.20607909080879</v>
      </c>
      <c r="V145" s="65">
        <f t="shared" si="22"/>
        <v>118.71571953119053</v>
      </c>
      <c r="AE145"/>
      <c r="AH145"/>
      <c r="AN145"/>
      <c r="AW145"/>
      <c r="AX145"/>
    </row>
    <row r="146" spans="2:50">
      <c r="B146" s="30">
        <f t="shared" si="18"/>
        <v>56.5</v>
      </c>
      <c r="C146" s="31">
        <f t="shared" si="12"/>
        <v>0.94166666666666665</v>
      </c>
      <c r="D146" s="48"/>
      <c r="E146" s="48">
        <f t="shared" si="19"/>
        <v>117.99821077992326</v>
      </c>
      <c r="F146" s="48">
        <f t="shared" si="13"/>
        <v>0</v>
      </c>
      <c r="G146" s="48">
        <f t="shared" si="14"/>
        <v>0</v>
      </c>
      <c r="H146" s="48">
        <f t="shared" si="15"/>
        <v>0</v>
      </c>
      <c r="I146" s="48">
        <f t="shared" si="16"/>
        <v>0</v>
      </c>
      <c r="J146" s="3"/>
      <c r="M146"/>
      <c r="N146"/>
      <c r="O146"/>
      <c r="P146"/>
      <c r="Q146"/>
      <c r="R146" s="64">
        <v>56.5</v>
      </c>
      <c r="S146" s="63">
        <f t="shared" si="17"/>
        <v>63.675730975286683</v>
      </c>
      <c r="T146" s="65">
        <f t="shared" si="20"/>
        <v>80.004187993612845</v>
      </c>
      <c r="U146" s="66">
        <f t="shared" si="21"/>
        <v>101.59015938985344</v>
      </c>
      <c r="V146" s="65">
        <f t="shared" si="22"/>
        <v>117.99821077992326</v>
      </c>
      <c r="AE146"/>
      <c r="AH146"/>
      <c r="AN146"/>
      <c r="AW146"/>
      <c r="AX146"/>
    </row>
    <row r="147" spans="2:50">
      <c r="B147" s="30">
        <f t="shared" si="18"/>
        <v>57</v>
      </c>
      <c r="C147" s="31">
        <f t="shared" si="12"/>
        <v>0.95</v>
      </c>
      <c r="D147" s="48"/>
      <c r="E147" s="48">
        <f t="shared" si="19"/>
        <v>117.29130327414407</v>
      </c>
      <c r="F147" s="48">
        <f t="shared" si="13"/>
        <v>0</v>
      </c>
      <c r="G147" s="48">
        <f t="shared" si="14"/>
        <v>0</v>
      </c>
      <c r="H147" s="48">
        <f t="shared" si="15"/>
        <v>0</v>
      </c>
      <c r="I147" s="48">
        <f t="shared" si="16"/>
        <v>0</v>
      </c>
      <c r="J147" s="3"/>
      <c r="M147"/>
      <c r="N147"/>
      <c r="O147"/>
      <c r="P147"/>
      <c r="Q147"/>
      <c r="R147" s="64">
        <v>57</v>
      </c>
      <c r="S147" s="63">
        <f t="shared" si="17"/>
        <v>63.300394924703866</v>
      </c>
      <c r="T147" s="65">
        <f t="shared" si="20"/>
        <v>79.529100408622895</v>
      </c>
      <c r="U147" s="66">
        <f t="shared" si="21"/>
        <v>100.98332920792831</v>
      </c>
      <c r="V147" s="65">
        <f t="shared" si="22"/>
        <v>117.29130327414407</v>
      </c>
      <c r="AE147"/>
      <c r="AH147"/>
      <c r="AN147"/>
      <c r="AW147"/>
      <c r="AX147"/>
    </row>
    <row r="148" spans="2:50">
      <c r="B148" s="30">
        <f t="shared" si="18"/>
        <v>57.5</v>
      </c>
      <c r="C148" s="31">
        <f t="shared" si="12"/>
        <v>0.95833333333333337</v>
      </c>
      <c r="D148" s="48"/>
      <c r="E148" s="48">
        <f t="shared" si="19"/>
        <v>116.59474943020906</v>
      </c>
      <c r="F148" s="48">
        <f t="shared" si="13"/>
        <v>0</v>
      </c>
      <c r="G148" s="48">
        <f t="shared" si="14"/>
        <v>0</v>
      </c>
      <c r="H148" s="48">
        <f t="shared" si="15"/>
        <v>0</v>
      </c>
      <c r="I148" s="48">
        <f t="shared" si="16"/>
        <v>0</v>
      </c>
      <c r="J148" s="3"/>
      <c r="M148"/>
      <c r="N148"/>
      <c r="O148"/>
      <c r="P148"/>
      <c r="Q148"/>
      <c r="R148" s="64">
        <v>57.5</v>
      </c>
      <c r="S148" s="63">
        <f t="shared" si="17"/>
        <v>62.930520513152473</v>
      </c>
      <c r="T148" s="65">
        <f t="shared" si="20"/>
        <v>79.060946514458749</v>
      </c>
      <c r="U148" s="66">
        <f t="shared" si="21"/>
        <v>100.38537642299917</v>
      </c>
      <c r="V148" s="65">
        <f t="shared" si="22"/>
        <v>116.59474943020906</v>
      </c>
      <c r="AE148"/>
      <c r="AH148"/>
      <c r="AN148"/>
      <c r="AW148"/>
      <c r="AX148"/>
    </row>
    <row r="149" spans="2:50">
      <c r="B149" s="30">
        <f t="shared" si="18"/>
        <v>58</v>
      </c>
      <c r="C149" s="31">
        <f t="shared" si="12"/>
        <v>0.96666666666666667</v>
      </c>
      <c r="D149" s="48"/>
      <c r="E149" s="48">
        <f t="shared" si="19"/>
        <v>115.90830953398115</v>
      </c>
      <c r="F149" s="48">
        <f t="shared" si="13"/>
        <v>0</v>
      </c>
      <c r="G149" s="48">
        <f t="shared" si="14"/>
        <v>0</v>
      </c>
      <c r="H149" s="48">
        <f t="shared" si="15"/>
        <v>0</v>
      </c>
      <c r="I149" s="48">
        <f t="shared" si="16"/>
        <v>0</v>
      </c>
      <c r="J149" s="3"/>
      <c r="M149"/>
      <c r="N149"/>
      <c r="O149"/>
      <c r="P149"/>
      <c r="Q149"/>
      <c r="R149" s="64">
        <v>58</v>
      </c>
      <c r="S149" s="63">
        <f t="shared" si="17"/>
        <v>62.565981802137316</v>
      </c>
      <c r="T149" s="65">
        <f t="shared" si="20"/>
        <v>78.599566133152024</v>
      </c>
      <c r="U149" s="66">
        <f t="shared" si="21"/>
        <v>99.796095651778899</v>
      </c>
      <c r="V149" s="65">
        <f t="shared" si="22"/>
        <v>115.90830953398115</v>
      </c>
      <c r="AE149"/>
      <c r="AH149"/>
      <c r="AN149"/>
      <c r="AW149"/>
      <c r="AX149"/>
    </row>
    <row r="150" spans="2:50">
      <c r="B150" s="30">
        <f t="shared" si="18"/>
        <v>58.5</v>
      </c>
      <c r="C150" s="31">
        <f t="shared" si="12"/>
        <v>0.97499999999999998</v>
      </c>
      <c r="D150" s="48"/>
      <c r="E150" s="48">
        <f t="shared" si="19"/>
        <v>115.23175142548314</v>
      </c>
      <c r="F150" s="48">
        <f t="shared" si="13"/>
        <v>0</v>
      </c>
      <c r="G150" s="48">
        <f t="shared" si="14"/>
        <v>0</v>
      </c>
      <c r="H150" s="48">
        <f t="shared" si="15"/>
        <v>0</v>
      </c>
      <c r="I150" s="48">
        <f t="shared" si="16"/>
        <v>0</v>
      </c>
      <c r="J150" s="3"/>
      <c r="M150"/>
      <c r="N150"/>
      <c r="O150"/>
      <c r="P150"/>
      <c r="Q150"/>
      <c r="R150" s="64">
        <v>58.5</v>
      </c>
      <c r="S150" s="63">
        <f t="shared" si="17"/>
        <v>62.206656810219201</v>
      </c>
      <c r="T150" s="65">
        <f t="shared" si="20"/>
        <v>78.144804126359546</v>
      </c>
      <c r="U150" s="66">
        <f t="shared" si="21"/>
        <v>99.215287979805254</v>
      </c>
      <c r="V150" s="65">
        <f t="shared" si="22"/>
        <v>115.23175142548314</v>
      </c>
      <c r="AE150"/>
      <c r="AH150"/>
      <c r="AN150"/>
      <c r="AW150"/>
      <c r="AX150"/>
    </row>
    <row r="151" spans="2:50">
      <c r="B151" s="30">
        <f t="shared" si="18"/>
        <v>59</v>
      </c>
      <c r="C151" s="31">
        <f t="shared" si="12"/>
        <v>0.98333333333333328</v>
      </c>
      <c r="D151" s="48"/>
      <c r="E151" s="48">
        <f t="shared" si="19"/>
        <v>114.56485019875653</v>
      </c>
      <c r="F151" s="48">
        <f t="shared" si="13"/>
        <v>0</v>
      </c>
      <c r="G151" s="48">
        <f t="shared" si="14"/>
        <v>0</v>
      </c>
      <c r="H151" s="48">
        <f t="shared" si="15"/>
        <v>0</v>
      </c>
      <c r="I151" s="48">
        <f t="shared" si="16"/>
        <v>0</v>
      </c>
      <c r="J151" s="3"/>
      <c r="M151"/>
      <c r="N151"/>
      <c r="O151"/>
      <c r="P151"/>
      <c r="Q151"/>
      <c r="R151" s="64">
        <v>59</v>
      </c>
      <c r="S151" s="63">
        <f t="shared" si="17"/>
        <v>61.852427356155566</v>
      </c>
      <c r="T151" s="65">
        <f t="shared" si="20"/>
        <v>77.696510195381066</v>
      </c>
      <c r="U151" s="66">
        <f t="shared" si="21"/>
        <v>98.642760704529877</v>
      </c>
      <c r="V151" s="65">
        <f t="shared" si="22"/>
        <v>114.56485019875653</v>
      </c>
      <c r="AE151"/>
      <c r="AH151"/>
      <c r="AN151"/>
      <c r="AW151"/>
      <c r="AX151"/>
    </row>
    <row r="152" spans="2:50">
      <c r="B152" s="30">
        <f t="shared" si="18"/>
        <v>59.5</v>
      </c>
      <c r="C152" s="31">
        <f t="shared" si="12"/>
        <v>0.9916666666666667</v>
      </c>
      <c r="D152" s="48"/>
      <c r="E152" s="48">
        <f t="shared" si="19"/>
        <v>113.90738791607019</v>
      </c>
      <c r="F152" s="48">
        <f t="shared" si="13"/>
        <v>0</v>
      </c>
      <c r="G152" s="48">
        <f t="shared" si="14"/>
        <v>0</v>
      </c>
      <c r="H152" s="48">
        <f t="shared" si="15"/>
        <v>0</v>
      </c>
      <c r="I152" s="48">
        <f t="shared" si="16"/>
        <v>0</v>
      </c>
      <c r="J152" s="3"/>
      <c r="M152"/>
      <c r="N152"/>
      <c r="O152"/>
      <c r="P152"/>
      <c r="Q152"/>
      <c r="R152" s="64">
        <v>59.5</v>
      </c>
      <c r="S152" s="63">
        <f t="shared" si="17"/>
        <v>61.503178909526518</v>
      </c>
      <c r="T152" s="65">
        <f t="shared" si="20"/>
        <v>77.254538690728054</v>
      </c>
      <c r="U152" s="66">
        <f t="shared" si="21"/>
        <v>98.07832709068586</v>
      </c>
      <c r="V152" s="65">
        <f t="shared" si="22"/>
        <v>113.90738791607019</v>
      </c>
      <c r="AE152"/>
      <c r="AH152"/>
      <c r="AN152"/>
      <c r="AW152"/>
      <c r="AX152"/>
    </row>
    <row r="153" spans="2:50">
      <c r="B153" s="30">
        <f t="shared" si="18"/>
        <v>60</v>
      </c>
      <c r="C153" s="31">
        <f t="shared" si="12"/>
        <v>1</v>
      </c>
      <c r="D153" s="48"/>
      <c r="E153" s="48">
        <f t="shared" si="19"/>
        <v>113.25915333568003</v>
      </c>
      <c r="F153" s="48">
        <f t="shared" si="13"/>
        <v>0</v>
      </c>
      <c r="G153" s="48">
        <f t="shared" si="14"/>
        <v>0</v>
      </c>
      <c r="H153" s="48">
        <f t="shared" si="15"/>
        <v>0</v>
      </c>
      <c r="I153" s="48">
        <f t="shared" si="16"/>
        <v>0</v>
      </c>
      <c r="J153" s="3"/>
      <c r="M153"/>
      <c r="N153"/>
      <c r="O153"/>
      <c r="P153"/>
      <c r="Q153"/>
      <c r="R153" s="64">
        <v>60</v>
      </c>
      <c r="S153" s="63">
        <f t="shared" si="17"/>
        <v>61.158800448429844</v>
      </c>
      <c r="T153" s="65">
        <f t="shared" si="20"/>
        <v>76.818748430712674</v>
      </c>
      <c r="U153" s="66">
        <f t="shared" si="21"/>
        <v>97.521806137250678</v>
      </c>
      <c r="V153" s="65">
        <f t="shared" si="22"/>
        <v>113.25915333568003</v>
      </c>
      <c r="AE153"/>
      <c r="AH153"/>
      <c r="AN153"/>
      <c r="AW153"/>
      <c r="AX153"/>
    </row>
    <row r="154" spans="2:50">
      <c r="B154" s="30">
        <f t="shared" si="18"/>
        <v>60.5</v>
      </c>
      <c r="C154" s="31">
        <f t="shared" si="12"/>
        <v>1.0083333333333333</v>
      </c>
      <c r="D154" s="48"/>
      <c r="E154" s="48">
        <f t="shared" si="19"/>
        <v>112.61994165238902</v>
      </c>
      <c r="F154" s="48">
        <f t="shared" si="13"/>
        <v>0</v>
      </c>
      <c r="G154" s="48">
        <f t="shared" si="14"/>
        <v>0</v>
      </c>
      <c r="H154" s="48">
        <f t="shared" si="15"/>
        <v>0</v>
      </c>
      <c r="I154" s="48">
        <f t="shared" si="16"/>
        <v>0</v>
      </c>
      <c r="J154" s="3"/>
      <c r="M154"/>
      <c r="N154"/>
      <c r="O154"/>
      <c r="P154"/>
      <c r="Q154"/>
      <c r="R154" s="64">
        <v>60.5</v>
      </c>
      <c r="S154" s="63">
        <f t="shared" si="17"/>
        <v>60.819184323854884</v>
      </c>
      <c r="T154" s="65">
        <f t="shared" si="20"/>
        <v>76.389002528558009</v>
      </c>
      <c r="U154" s="66">
        <f t="shared" si="21"/>
        <v>96.973022355362929</v>
      </c>
      <c r="V154" s="65">
        <f t="shared" si="22"/>
        <v>112.61994165238902</v>
      </c>
      <c r="AE154"/>
      <c r="AH154"/>
      <c r="AN154"/>
      <c r="AW154"/>
      <c r="AX154"/>
    </row>
    <row r="155" spans="2:50">
      <c r="B155" s="30">
        <f t="shared" si="18"/>
        <v>61</v>
      </c>
      <c r="C155" s="31">
        <f t="shared" si="12"/>
        <v>1.0166666666666666</v>
      </c>
      <c r="D155" s="48"/>
      <c r="E155" s="48">
        <f t="shared" si="19"/>
        <v>111.98955425020722</v>
      </c>
      <c r="F155" s="48">
        <f t="shared" si="13"/>
        <v>0</v>
      </c>
      <c r="G155" s="48">
        <f t="shared" si="14"/>
        <v>0</v>
      </c>
      <c r="H155" s="48">
        <f t="shared" si="15"/>
        <v>0</v>
      </c>
      <c r="I155" s="48">
        <f t="shared" si="16"/>
        <v>0</v>
      </c>
      <c r="J155" s="3"/>
      <c r="M155"/>
      <c r="N155"/>
      <c r="O155"/>
      <c r="P155"/>
      <c r="Q155"/>
      <c r="R155" s="64">
        <v>61</v>
      </c>
      <c r="S155" s="63">
        <f t="shared" si="17"/>
        <v>60.484226130369258</v>
      </c>
      <c r="T155" s="65">
        <f t="shared" si="20"/>
        <v>75.965168227562714</v>
      </c>
      <c r="U155" s="66">
        <f t="shared" si="21"/>
        <v>96.431805556592238</v>
      </c>
      <c r="V155" s="65">
        <f t="shared" si="22"/>
        <v>111.98955425020722</v>
      </c>
      <c r="AE155"/>
      <c r="AH155"/>
      <c r="AN155"/>
      <c r="AW155"/>
      <c r="AX155"/>
    </row>
    <row r="156" spans="2:50">
      <c r="B156" s="30">
        <f t="shared" si="18"/>
        <v>61.5</v>
      </c>
      <c r="C156" s="31">
        <f t="shared" si="12"/>
        <v>1.0249999999999999</v>
      </c>
      <c r="D156" s="48"/>
      <c r="E156" s="48">
        <f t="shared" si="19"/>
        <v>111.36779846645136</v>
      </c>
      <c r="F156" s="48">
        <f t="shared" si="13"/>
        <v>0</v>
      </c>
      <c r="G156" s="48">
        <f t="shared" si="14"/>
        <v>0</v>
      </c>
      <c r="H156" s="48">
        <f t="shared" si="15"/>
        <v>0</v>
      </c>
      <c r="I156" s="48">
        <f t="shared" si="16"/>
        <v>0</v>
      </c>
      <c r="J156" s="3"/>
      <c r="M156"/>
      <c r="N156"/>
      <c r="O156"/>
      <c r="P156"/>
      <c r="Q156"/>
      <c r="R156" s="64">
        <v>61.5</v>
      </c>
      <c r="S156" s="63">
        <f t="shared" si="17"/>
        <v>60.153824582775719</v>
      </c>
      <c r="T156" s="65">
        <f t="shared" si="20"/>
        <v>75.547116743882043</v>
      </c>
      <c r="U156" s="66">
        <f t="shared" si="21"/>
        <v>95.897990650999702</v>
      </c>
      <c r="V156" s="65">
        <f t="shared" si="22"/>
        <v>111.36779846645136</v>
      </c>
      <c r="AE156"/>
      <c r="AH156"/>
      <c r="AN156"/>
      <c r="AW156"/>
      <c r="AX156"/>
    </row>
    <row r="157" spans="2:50">
      <c r="B157" s="30">
        <f t="shared" si="18"/>
        <v>62</v>
      </c>
      <c r="C157" s="31">
        <f t="shared" si="12"/>
        <v>1.0333333333333334</v>
      </c>
      <c r="D157" s="48"/>
      <c r="E157" s="48">
        <f t="shared" si="19"/>
        <v>110.7544873666691</v>
      </c>
      <c r="F157" s="48">
        <f t="shared" si="13"/>
        <v>0</v>
      </c>
      <c r="G157" s="48">
        <f t="shared" si="14"/>
        <v>0</v>
      </c>
      <c r="H157" s="48">
        <f t="shared" si="15"/>
        <v>0</v>
      </c>
      <c r="I157" s="48">
        <f t="shared" si="16"/>
        <v>0</v>
      </c>
      <c r="J157" s="3"/>
      <c r="M157"/>
      <c r="N157"/>
      <c r="O157"/>
      <c r="P157"/>
      <c r="Q157"/>
      <c r="R157" s="64">
        <v>62</v>
      </c>
      <c r="S157" s="63">
        <f t="shared" si="17"/>
        <v>59.827881398417638</v>
      </c>
      <c r="T157" s="65">
        <f t="shared" si="20"/>
        <v>75.134723116515516</v>
      </c>
      <c r="U157" s="66">
        <f t="shared" si="21"/>
        <v>95.371417454460271</v>
      </c>
      <c r="V157" s="65">
        <f t="shared" si="22"/>
        <v>110.7544873666691</v>
      </c>
      <c r="AE157"/>
      <c r="AH157"/>
      <c r="AN157"/>
      <c r="AW157"/>
      <c r="AX157"/>
    </row>
    <row r="158" spans="2:50">
      <c r="B158" s="30">
        <f t="shared" si="18"/>
        <v>62.5</v>
      </c>
      <c r="C158" s="31">
        <f t="shared" si="12"/>
        <v>1.0416666666666667</v>
      </c>
      <c r="D158" s="48"/>
      <c r="E158" s="48">
        <f t="shared" si="19"/>
        <v>110.14943952980673</v>
      </c>
      <c r="F158" s="48">
        <f t="shared" si="13"/>
        <v>0</v>
      </c>
      <c r="G158" s="48">
        <f t="shared" si="14"/>
        <v>0</v>
      </c>
      <c r="H158" s="48">
        <f t="shared" si="15"/>
        <v>0</v>
      </c>
      <c r="I158" s="48">
        <f t="shared" si="16"/>
        <v>0</v>
      </c>
      <c r="J158" s="3"/>
      <c r="M158"/>
      <c r="N158"/>
      <c r="O158"/>
      <c r="P158"/>
      <c r="Q158"/>
      <c r="R158" s="64">
        <v>62.5</v>
      </c>
      <c r="S158" s="63">
        <f t="shared" si="17"/>
        <v>59.506301184830917</v>
      </c>
      <c r="T158" s="65">
        <f t="shared" si="20"/>
        <v>74.727866064114707</v>
      </c>
      <c r="U158" s="66">
        <f t="shared" si="21"/>
        <v>94.851930504751877</v>
      </c>
      <c r="V158" s="65">
        <f t="shared" si="22"/>
        <v>110.14943952980673</v>
      </c>
      <c r="AE158"/>
      <c r="AH158"/>
      <c r="AN158"/>
      <c r="AW158"/>
      <c r="AX158"/>
    </row>
    <row r="159" spans="2:50">
      <c r="B159" s="30">
        <f t="shared" si="18"/>
        <v>63</v>
      </c>
      <c r="C159" s="31">
        <f t="shared" si="12"/>
        <v>1.05</v>
      </c>
      <c r="D159" s="48"/>
      <c r="E159" s="48">
        <f t="shared" si="19"/>
        <v>109.55247884307765</v>
      </c>
      <c r="F159" s="48">
        <f t="shared" si="13"/>
        <v>0</v>
      </c>
      <c r="G159" s="48">
        <f t="shared" si="14"/>
        <v>0</v>
      </c>
      <c r="H159" s="48">
        <f t="shared" si="15"/>
        <v>0</v>
      </c>
      <c r="I159" s="48">
        <f t="shared" si="16"/>
        <v>0</v>
      </c>
      <c r="J159" s="3"/>
      <c r="M159"/>
      <c r="N159"/>
      <c r="O159"/>
      <c r="P159"/>
      <c r="Q159"/>
      <c r="R159" s="64">
        <v>63</v>
      </c>
      <c r="S159" s="63">
        <f t="shared" si="17"/>
        <v>59.188991332459459</v>
      </c>
      <c r="T159" s="65">
        <f t="shared" si="20"/>
        <v>74.326427848250304</v>
      </c>
      <c r="U159" s="66">
        <f t="shared" si="21"/>
        <v>94.339378885945877</v>
      </c>
      <c r="V159" s="65">
        <f t="shared" si="22"/>
        <v>109.55247884307765</v>
      </c>
      <c r="AE159"/>
      <c r="AH159"/>
      <c r="AN159"/>
      <c r="AW159"/>
      <c r="AX159"/>
    </row>
    <row r="160" spans="2:50">
      <c r="B160" s="30">
        <f t="shared" si="18"/>
        <v>63.5</v>
      </c>
      <c r="C160" s="31">
        <f t="shared" si="12"/>
        <v>1.0583333333333333</v>
      </c>
      <c r="D160" s="48"/>
      <c r="E160" s="48">
        <f t="shared" si="19"/>
        <v>108.96343430601972</v>
      </c>
      <c r="F160" s="48">
        <f t="shared" si="13"/>
        <v>0</v>
      </c>
      <c r="G160" s="48">
        <f t="shared" si="14"/>
        <v>0</v>
      </c>
      <c r="H160" s="48">
        <f t="shared" si="15"/>
        <v>0</v>
      </c>
      <c r="I160" s="48">
        <f t="shared" si="16"/>
        <v>0</v>
      </c>
      <c r="J160" s="3"/>
      <c r="M160"/>
      <c r="N160"/>
      <c r="O160"/>
      <c r="P160"/>
      <c r="Q160"/>
      <c r="R160" s="64">
        <v>63.5</v>
      </c>
      <c r="S160" s="63">
        <f t="shared" si="17"/>
        <v>58.875861912167217</v>
      </c>
      <c r="T160" s="65">
        <f t="shared" si="20"/>
        <v>73.930294142797649</v>
      </c>
      <c r="U160" s="66">
        <f t="shared" si="21"/>
        <v>93.833616060661228</v>
      </c>
      <c r="V160" s="65">
        <f t="shared" si="22"/>
        <v>108.96343430601972</v>
      </c>
      <c r="AE160"/>
      <c r="AH160"/>
      <c r="AN160"/>
      <c r="AW160"/>
      <c r="AX160"/>
    </row>
    <row r="161" spans="2:50">
      <c r="B161" s="30">
        <f t="shared" si="18"/>
        <v>64</v>
      </c>
      <c r="C161" s="31">
        <f t="shared" si="12"/>
        <v>1.0666666666666667</v>
      </c>
      <c r="D161" s="48"/>
      <c r="E161" s="48">
        <f t="shared" si="19"/>
        <v>108.38213984326192</v>
      </c>
      <c r="F161" s="48">
        <f t="shared" si="13"/>
        <v>0</v>
      </c>
      <c r="G161" s="48">
        <f t="shared" si="14"/>
        <v>0</v>
      </c>
      <c r="H161" s="48">
        <f t="shared" si="15"/>
        <v>0</v>
      </c>
      <c r="I161" s="48">
        <f t="shared" si="16"/>
        <v>0</v>
      </c>
      <c r="J161" s="3"/>
      <c r="M161"/>
      <c r="N161"/>
      <c r="O161"/>
      <c r="P161"/>
      <c r="Q161"/>
      <c r="R161" s="64">
        <v>64</v>
      </c>
      <c r="S161" s="63">
        <f t="shared" si="17"/>
        <v>58.566825577297152</v>
      </c>
      <c r="T161" s="65">
        <f t="shared" si="20"/>
        <v>73.539353909122042</v>
      </c>
      <c r="U161" s="66">
        <f t="shared" si="21"/>
        <v>93.334499709772075</v>
      </c>
      <c r="V161" s="65">
        <f t="shared" si="22"/>
        <v>108.38213984326192</v>
      </c>
      <c r="AE161"/>
      <c r="AH161"/>
      <c r="AN161"/>
      <c r="AW161"/>
      <c r="AX161"/>
    </row>
    <row r="162" spans="2:50">
      <c r="B162" s="30">
        <f t="shared" si="18"/>
        <v>64.5</v>
      </c>
      <c r="C162" s="31">
        <f t="shared" ref="C162:C213" si="23">B162/60</f>
        <v>1.075</v>
      </c>
      <c r="D162" s="48"/>
      <c r="E162" s="48">
        <f t="shared" si="19"/>
        <v>107.80843412554756</v>
      </c>
      <c r="F162" s="48">
        <f t="shared" ref="F162:F213" si="24">E162*$B$11</f>
        <v>0</v>
      </c>
      <c r="G162" s="48">
        <f t="shared" ref="G162:G213" si="25">F162*60*B162/1000</f>
        <v>0</v>
      </c>
      <c r="H162" s="48">
        <f t="shared" ref="H162:H213" si="26">B162*60/1000*$B$19</f>
        <v>0</v>
      </c>
      <c r="I162" s="48">
        <f t="shared" ref="I162:I213" si="27">G162-H162</f>
        <v>0</v>
      </c>
      <c r="J162" s="3"/>
      <c r="M162"/>
      <c r="N162"/>
      <c r="O162"/>
      <c r="P162"/>
      <c r="Q162"/>
      <c r="R162" s="64">
        <v>64.5</v>
      </c>
      <c r="S162" s="63">
        <f t="shared" ref="S162:S213" si="28">954.11*R162^-0.671</f>
        <v>58.261797470041017</v>
      </c>
      <c r="T162" s="65">
        <f t="shared" si="20"/>
        <v>73.153499276762474</v>
      </c>
      <c r="U162" s="66">
        <f t="shared" si="21"/>
        <v>92.841891579181905</v>
      </c>
      <c r="V162" s="65">
        <f t="shared" si="22"/>
        <v>107.80843412554756</v>
      </c>
      <c r="AE162"/>
      <c r="AH162"/>
      <c r="AN162"/>
      <c r="AW162"/>
      <c r="AX162"/>
    </row>
    <row r="163" spans="2:50">
      <c r="B163" s="30">
        <f t="shared" ref="B163:B226" si="29">+B162+0.5</f>
        <v>65</v>
      </c>
      <c r="C163" s="31">
        <f t="shared" si="23"/>
        <v>1.0833333333333333</v>
      </c>
      <c r="D163" s="48"/>
      <c r="E163" s="48">
        <f t="shared" ref="E163:E226" si="30">VLOOKUP(B163,$R$34:$V$273,$B$12+1)</f>
        <v>107.24216039859085</v>
      </c>
      <c r="F163" s="48">
        <f t="shared" si="24"/>
        <v>0</v>
      </c>
      <c r="G163" s="48">
        <f t="shared" si="25"/>
        <v>0</v>
      </c>
      <c r="H163" s="48">
        <f t="shared" si="26"/>
        <v>0</v>
      </c>
      <c r="I163" s="48">
        <f t="shared" si="27"/>
        <v>0</v>
      </c>
      <c r="J163" s="3"/>
      <c r="M163"/>
      <c r="N163"/>
      <c r="O163"/>
      <c r="P163"/>
      <c r="Q163"/>
      <c r="R163" s="64">
        <v>65</v>
      </c>
      <c r="S163" s="63">
        <f t="shared" si="28"/>
        <v>57.960695131899058</v>
      </c>
      <c r="T163" s="65">
        <f t="shared" ref="T163:T213" si="31">1223.2*R163^-0.676</f>
        <v>72.772625429331796</v>
      </c>
      <c r="U163" s="66">
        <f t="shared" ref="U163:U213" si="32">1578.5*R163^-0.68</f>
        <v>92.355657333300826</v>
      </c>
      <c r="V163" s="65">
        <f t="shared" ref="V163:V213" si="33">1848.3*R163^-0.682</f>
        <v>107.24216039859085</v>
      </c>
      <c r="AE163"/>
      <c r="AH163"/>
      <c r="AN163"/>
      <c r="AW163"/>
      <c r="AX163"/>
    </row>
    <row r="164" spans="2:50">
      <c r="B164" s="30">
        <f t="shared" si="29"/>
        <v>65.5</v>
      </c>
      <c r="C164" s="31">
        <f t="shared" si="23"/>
        <v>1.0916666666666666</v>
      </c>
      <c r="D164" s="48"/>
      <c r="E164" s="48">
        <f t="shared" si="30"/>
        <v>106.68316631936459</v>
      </c>
      <c r="F164" s="48">
        <f t="shared" si="24"/>
        <v>0</v>
      </c>
      <c r="G164" s="48">
        <f t="shared" si="25"/>
        <v>0</v>
      </c>
      <c r="H164" s="48">
        <f t="shared" si="26"/>
        <v>0</v>
      </c>
      <c r="I164" s="48">
        <f t="shared" si="27"/>
        <v>0</v>
      </c>
      <c r="J164" s="3"/>
      <c r="M164"/>
      <c r="N164"/>
      <c r="O164"/>
      <c r="P164"/>
      <c r="Q164"/>
      <c r="R164" s="64">
        <v>65.5</v>
      </c>
      <c r="S164" s="63">
        <f t="shared" si="28"/>
        <v>57.663438418020732</v>
      </c>
      <c r="T164" s="65">
        <f t="shared" si="31"/>
        <v>72.396630495366381</v>
      </c>
      <c r="U164" s="66">
        <f t="shared" si="32"/>
        <v>91.875666414883554</v>
      </c>
      <c r="V164" s="65">
        <f t="shared" si="33"/>
        <v>106.68316631936459</v>
      </c>
      <c r="AE164"/>
      <c r="AH164"/>
      <c r="AN164"/>
      <c r="AW164"/>
      <c r="AX164"/>
    </row>
    <row r="165" spans="2:50">
      <c r="B165" s="30">
        <f t="shared" si="29"/>
        <v>66</v>
      </c>
      <c r="C165" s="31">
        <f t="shared" si="23"/>
        <v>1.1000000000000001</v>
      </c>
      <c r="D165" s="48"/>
      <c r="E165" s="48">
        <f t="shared" si="30"/>
        <v>106.13130379944479</v>
      </c>
      <c r="F165" s="48">
        <f t="shared" si="24"/>
        <v>0</v>
      </c>
      <c r="G165" s="48">
        <f t="shared" si="25"/>
        <v>0</v>
      </c>
      <c r="H165" s="48">
        <f t="shared" si="26"/>
        <v>0</v>
      </c>
      <c r="I165" s="48">
        <f t="shared" si="27"/>
        <v>0</v>
      </c>
      <c r="J165" s="3"/>
      <c r="M165"/>
      <c r="N165"/>
      <c r="O165"/>
      <c r="P165"/>
      <c r="Q165"/>
      <c r="R165" s="64">
        <v>66</v>
      </c>
      <c r="S165" s="63">
        <f t="shared" si="28"/>
        <v>57.369949415230181</v>
      </c>
      <c r="T165" s="65">
        <f t="shared" si="31"/>
        <v>72.025415443875559</v>
      </c>
      <c r="U165" s="66">
        <f t="shared" si="32"/>
        <v>91.40179191090661</v>
      </c>
      <c r="V165" s="65">
        <f t="shared" si="33"/>
        <v>106.13130379944479</v>
      </c>
      <c r="AE165"/>
      <c r="AH165"/>
      <c r="AN165"/>
      <c r="AW165"/>
      <c r="AX165"/>
    </row>
    <row r="166" spans="2:50">
      <c r="B166" s="30">
        <f t="shared" si="29"/>
        <v>66.5</v>
      </c>
      <c r="C166" s="31">
        <f t="shared" si="23"/>
        <v>1.1083333333333334</v>
      </c>
      <c r="D166" s="48"/>
      <c r="E166" s="48">
        <f t="shared" si="30"/>
        <v>105.58642885505431</v>
      </c>
      <c r="F166" s="48">
        <f t="shared" si="24"/>
        <v>0</v>
      </c>
      <c r="G166" s="48">
        <f t="shared" si="25"/>
        <v>0</v>
      </c>
      <c r="H166" s="48">
        <f t="shared" si="26"/>
        <v>0</v>
      </c>
      <c r="I166" s="48">
        <f t="shared" si="27"/>
        <v>0</v>
      </c>
      <c r="J166" s="3"/>
      <c r="M166"/>
      <c r="N166"/>
      <c r="O166"/>
      <c r="P166"/>
      <c r="Q166"/>
      <c r="R166" s="64">
        <v>66.5</v>
      </c>
      <c r="S166" s="63">
        <f t="shared" si="28"/>
        <v>57.080152363551242</v>
      </c>
      <c r="T166" s="65">
        <f t="shared" si="31"/>
        <v>71.658883984353707</v>
      </c>
      <c r="U166" s="66">
        <f t="shared" si="32"/>
        <v>90.933910424179288</v>
      </c>
      <c r="V166" s="65">
        <f t="shared" si="33"/>
        <v>105.58642885505431</v>
      </c>
      <c r="AE166"/>
      <c r="AH166"/>
      <c r="AN166"/>
      <c r="AW166"/>
      <c r="AX166"/>
    </row>
    <row r="167" spans="2:50">
      <c r="B167" s="30">
        <f t="shared" si="29"/>
        <v>67</v>
      </c>
      <c r="C167" s="31">
        <f t="shared" si="23"/>
        <v>1.1166666666666667</v>
      </c>
      <c r="D167" s="48"/>
      <c r="E167" s="48">
        <f t="shared" si="30"/>
        <v>105.04840146347472</v>
      </c>
      <c r="F167" s="48">
        <f t="shared" si="24"/>
        <v>0</v>
      </c>
      <c r="G167" s="48">
        <f t="shared" si="25"/>
        <v>0</v>
      </c>
      <c r="H167" s="48">
        <f t="shared" si="26"/>
        <v>0</v>
      </c>
      <c r="I167" s="48">
        <f t="shared" si="27"/>
        <v>0</v>
      </c>
      <c r="J167" s="3"/>
      <c r="M167"/>
      <c r="N167"/>
      <c r="O167"/>
      <c r="P167"/>
      <c r="Q167"/>
      <c r="R167" s="64">
        <v>67</v>
      </c>
      <c r="S167" s="63">
        <f t="shared" si="28"/>
        <v>56.793973581058125</v>
      </c>
      <c r="T167" s="65">
        <f t="shared" si="31"/>
        <v>71.296942471033105</v>
      </c>
      <c r="U167" s="66">
        <f t="shared" si="32"/>
        <v>90.471901950404629</v>
      </c>
      <c r="V167" s="65">
        <f t="shared" si="33"/>
        <v>105.04840146347472</v>
      </c>
      <c r="AE167"/>
      <c r="AH167"/>
      <c r="AN167"/>
      <c r="AW167"/>
      <c r="AX167"/>
    </row>
    <row r="168" spans="2:50">
      <c r="B168" s="30">
        <f t="shared" si="29"/>
        <v>67.5</v>
      </c>
      <c r="C168" s="31">
        <f t="shared" si="23"/>
        <v>1.125</v>
      </c>
      <c r="D168" s="48"/>
      <c r="E168" s="48">
        <f t="shared" si="30"/>
        <v>104.51708542550693</v>
      </c>
      <c r="F168" s="48">
        <f t="shared" si="24"/>
        <v>0</v>
      </c>
      <c r="G168" s="48">
        <f t="shared" si="25"/>
        <v>0</v>
      </c>
      <c r="H168" s="48">
        <f t="shared" si="26"/>
        <v>0</v>
      </c>
      <c r="I168" s="48">
        <f t="shared" si="27"/>
        <v>0</v>
      </c>
      <c r="J168" s="3"/>
      <c r="M168"/>
      <c r="N168"/>
      <c r="O168"/>
      <c r="P168"/>
      <c r="Q168"/>
      <c r="R168" s="64">
        <v>67.5</v>
      </c>
      <c r="S168" s="63">
        <f t="shared" si="28"/>
        <v>56.511341391886219</v>
      </c>
      <c r="T168" s="65">
        <f t="shared" si="31"/>
        <v>70.939499811167181</v>
      </c>
      <c r="U168" s="66">
        <f t="shared" si="32"/>
        <v>90.015649760418228</v>
      </c>
      <c r="V168" s="65">
        <f t="shared" si="33"/>
        <v>104.51708542550693</v>
      </c>
      <c r="AE168"/>
      <c r="AH168"/>
      <c r="AN168"/>
      <c r="AW168"/>
      <c r="AX168"/>
    </row>
    <row r="169" spans="2:50">
      <c r="B169" s="30">
        <f t="shared" si="29"/>
        <v>68</v>
      </c>
      <c r="C169" s="31">
        <f t="shared" si="23"/>
        <v>1.1333333333333333</v>
      </c>
      <c r="D169" s="48"/>
      <c r="E169" s="48">
        <f t="shared" si="30"/>
        <v>103.99234823368624</v>
      </c>
      <c r="F169" s="48">
        <f t="shared" si="24"/>
        <v>0</v>
      </c>
      <c r="G169" s="48">
        <f t="shared" si="25"/>
        <v>0</v>
      </c>
      <c r="H169" s="48">
        <f t="shared" si="26"/>
        <v>0</v>
      </c>
      <c r="I169" s="48">
        <f t="shared" si="27"/>
        <v>0</v>
      </c>
      <c r="J169" s="3"/>
      <c r="M169"/>
      <c r="N169"/>
      <c r="O169"/>
      <c r="P169"/>
      <c r="Q169"/>
      <c r="R169" s="64">
        <v>68</v>
      </c>
      <c r="S169" s="63">
        <f t="shared" si="28"/>
        <v>56.232186057248931</v>
      </c>
      <c r="T169" s="65">
        <f t="shared" si="31"/>
        <v>70.586467377146263</v>
      </c>
      <c r="U169" s="66">
        <f t="shared" si="32"/>
        <v>89.565040287351707</v>
      </c>
      <c r="V169" s="65">
        <f t="shared" si="33"/>
        <v>103.99234823368624</v>
      </c>
      <c r="AE169"/>
      <c r="AH169"/>
      <c r="AN169"/>
      <c r="AW169"/>
      <c r="AX169"/>
    </row>
    <row r="170" spans="2:50">
      <c r="B170" s="30">
        <f t="shared" si="29"/>
        <v>68.5</v>
      </c>
      <c r="C170" s="31">
        <f t="shared" si="23"/>
        <v>1.1416666666666666</v>
      </c>
      <c r="D170" s="48"/>
      <c r="E170" s="48">
        <f t="shared" si="30"/>
        <v>103.47406094596883</v>
      </c>
      <c r="F170" s="48">
        <f t="shared" si="24"/>
        <v>0</v>
      </c>
      <c r="G170" s="48">
        <f t="shared" si="25"/>
        <v>0</v>
      </c>
      <c r="H170" s="48">
        <f t="shared" si="26"/>
        <v>0</v>
      </c>
      <c r="I170" s="48">
        <f t="shared" si="27"/>
        <v>0</v>
      </c>
      <c r="J170" s="3"/>
      <c r="M170"/>
      <c r="N170"/>
      <c r="O170"/>
      <c r="P170"/>
      <c r="Q170"/>
      <c r="R170" s="64">
        <v>68.5</v>
      </c>
      <c r="S170" s="63">
        <f t="shared" si="28"/>
        <v>55.956439709313216</v>
      </c>
      <c r="T170" s="65">
        <f t="shared" si="31"/>
        <v>70.237758922258593</v>
      </c>
      <c r="U170" s="66">
        <f t="shared" si="32"/>
        <v>89.119963018479254</v>
      </c>
      <c r="V170" s="65">
        <f t="shared" si="33"/>
        <v>103.47406094596883</v>
      </c>
      <c r="AE170"/>
      <c r="AH170"/>
      <c r="AN170"/>
      <c r="AW170"/>
      <c r="AX170"/>
    </row>
    <row r="171" spans="2:50">
      <c r="B171" s="30">
        <f t="shared" si="29"/>
        <v>69</v>
      </c>
      <c r="C171" s="31">
        <f t="shared" si="23"/>
        <v>1.1499999999999999</v>
      </c>
      <c r="D171" s="48"/>
      <c r="E171" s="48">
        <f t="shared" si="30"/>
        <v>102.96209806462522</v>
      </c>
      <c r="F171" s="48">
        <f t="shared" si="24"/>
        <v>0</v>
      </c>
      <c r="G171" s="48">
        <f t="shared" si="25"/>
        <v>0</v>
      </c>
      <c r="H171" s="48">
        <f t="shared" si="26"/>
        <v>0</v>
      </c>
      <c r="I171" s="48">
        <f t="shared" si="27"/>
        <v>0</v>
      </c>
      <c r="J171" s="3"/>
      <c r="M171"/>
      <c r="N171"/>
      <c r="O171"/>
      <c r="P171"/>
      <c r="Q171"/>
      <c r="R171" s="64">
        <v>69</v>
      </c>
      <c r="S171" s="63">
        <f t="shared" si="28"/>
        <v>55.684036287795628</v>
      </c>
      <c r="T171" s="65">
        <f t="shared" si="31"/>
        <v>69.893290499920496</v>
      </c>
      <c r="U171" s="66">
        <f t="shared" si="32"/>
        <v>88.680310391521658</v>
      </c>
      <c r="V171" s="65">
        <f t="shared" si="33"/>
        <v>102.96209806462522</v>
      </c>
      <c r="AE171"/>
      <c r="AH171"/>
      <c r="AN171"/>
      <c r="AW171"/>
      <c r="AX171"/>
    </row>
    <row r="172" spans="2:50">
      <c r="B172" s="30">
        <f t="shared" si="29"/>
        <v>69.5</v>
      </c>
      <c r="C172" s="31">
        <f t="shared" si="23"/>
        <v>1.1583333333333334</v>
      </c>
      <c r="D172" s="48"/>
      <c r="E172" s="48">
        <f t="shared" si="30"/>
        <v>102.45633742009045</v>
      </c>
      <c r="F172" s="48">
        <f t="shared" si="24"/>
        <v>0</v>
      </c>
      <c r="G172" s="48">
        <f t="shared" si="25"/>
        <v>0</v>
      </c>
      <c r="H172" s="48">
        <f t="shared" si="26"/>
        <v>0</v>
      </c>
      <c r="I172" s="48">
        <f t="shared" si="27"/>
        <v>0</v>
      </c>
      <c r="J172" s="3"/>
      <c r="M172"/>
      <c r="N172"/>
      <c r="O172"/>
      <c r="P172"/>
      <c r="Q172"/>
      <c r="R172" s="64">
        <v>69.5</v>
      </c>
      <c r="S172" s="63">
        <f t="shared" si="28"/>
        <v>55.414911479148621</v>
      </c>
      <c r="T172" s="65">
        <f t="shared" si="31"/>
        <v>69.552980386208475</v>
      </c>
      <c r="U172" s="66">
        <f t="shared" si="32"/>
        <v>88.245977695192138</v>
      </c>
      <c r="V172" s="65">
        <f t="shared" si="33"/>
        <v>102.45633742009045</v>
      </c>
      <c r="AE172"/>
      <c r="AH172"/>
      <c r="AN172"/>
      <c r="AW172"/>
      <c r="AX172"/>
    </row>
    <row r="173" spans="2:50">
      <c r="B173" s="30">
        <f t="shared" si="29"/>
        <v>70</v>
      </c>
      <c r="C173" s="31">
        <f t="shared" si="23"/>
        <v>1.1666666666666667</v>
      </c>
      <c r="D173" s="48"/>
      <c r="E173" s="48">
        <f t="shared" si="30"/>
        <v>101.95666005953268</v>
      </c>
      <c r="F173" s="48">
        <f t="shared" si="24"/>
        <v>0</v>
      </c>
      <c r="G173" s="48">
        <f t="shared" si="25"/>
        <v>0</v>
      </c>
      <c r="H173" s="48">
        <f t="shared" si="26"/>
        <v>0</v>
      </c>
      <c r="I173" s="48">
        <f t="shared" si="27"/>
        <v>0</v>
      </c>
      <c r="J173" s="3"/>
      <c r="M173"/>
      <c r="N173"/>
      <c r="O173"/>
      <c r="P173"/>
      <c r="Q173"/>
      <c r="R173" s="64">
        <v>70</v>
      </c>
      <c r="S173" s="63">
        <f t="shared" si="28"/>
        <v>55.149002658212574</v>
      </c>
      <c r="T173" s="65">
        <f t="shared" si="31"/>
        <v>69.21674900553559</v>
      </c>
      <c r="U173" s="66">
        <f t="shared" si="32"/>
        <v>87.816862973781696</v>
      </c>
      <c r="V173" s="65">
        <f t="shared" si="33"/>
        <v>101.95666005953268</v>
      </c>
      <c r="AE173"/>
      <c r="AH173"/>
      <c r="AN173"/>
      <c r="AW173"/>
      <c r="AX173"/>
    </row>
    <row r="174" spans="2:50">
      <c r="B174" s="30">
        <f t="shared" si="29"/>
        <v>70.5</v>
      </c>
      <c r="C174" s="31">
        <f t="shared" si="23"/>
        <v>1.175</v>
      </c>
      <c r="D174" s="48"/>
      <c r="E174" s="48">
        <f t="shared" si="30"/>
        <v>101.46295013991875</v>
      </c>
      <c r="F174" s="48">
        <f t="shared" si="24"/>
        <v>0</v>
      </c>
      <c r="G174" s="48">
        <f t="shared" si="25"/>
        <v>0</v>
      </c>
      <c r="H174" s="48">
        <f t="shared" si="26"/>
        <v>0</v>
      </c>
      <c r="I174" s="48">
        <f t="shared" si="27"/>
        <v>0</v>
      </c>
      <c r="J174" s="3"/>
      <c r="M174"/>
      <c r="N174"/>
      <c r="O174"/>
      <c r="P174"/>
      <c r="Q174"/>
      <c r="R174" s="64">
        <v>70.5</v>
      </c>
      <c r="S174" s="63">
        <f t="shared" si="28"/>
        <v>54.8862488322182</v>
      </c>
      <c r="T174" s="65">
        <f t="shared" si="31"/>
        <v>68.884518859323805</v>
      </c>
      <c r="U174" s="66">
        <f t="shared" si="32"/>
        <v>87.392866935593233</v>
      </c>
      <c r="V174" s="65">
        <f t="shared" si="33"/>
        <v>101.46295013991875</v>
      </c>
      <c r="AE174"/>
      <c r="AH174"/>
      <c r="AN174"/>
      <c r="AW174"/>
      <c r="AX174"/>
    </row>
    <row r="175" spans="2:50">
      <c r="B175" s="30">
        <f t="shared" si="29"/>
        <v>71</v>
      </c>
      <c r="C175" s="31">
        <f t="shared" si="23"/>
        <v>1.1833333333333333</v>
      </c>
      <c r="D175" s="48"/>
      <c r="E175" s="48">
        <f t="shared" si="30"/>
        <v>100.97509482536213</v>
      </c>
      <c r="F175" s="48">
        <f t="shared" si="24"/>
        <v>0</v>
      </c>
      <c r="G175" s="48">
        <f t="shared" si="25"/>
        <v>0</v>
      </c>
      <c r="H175" s="48">
        <f t="shared" si="26"/>
        <v>0</v>
      </c>
      <c r="I175" s="48">
        <f t="shared" si="27"/>
        <v>0</v>
      </c>
      <c r="J175" s="3"/>
      <c r="M175"/>
      <c r="N175"/>
      <c r="O175"/>
      <c r="P175"/>
      <c r="Q175"/>
      <c r="R175" s="64">
        <v>71</v>
      </c>
      <c r="S175" s="63">
        <f t="shared" si="28"/>
        <v>54.626590587026833</v>
      </c>
      <c r="T175" s="65">
        <f t="shared" si="31"/>
        <v>68.556214457529805</v>
      </c>
      <c r="U175" s="66">
        <f t="shared" si="32"/>
        <v>86.973892865041591</v>
      </c>
      <c r="V175" s="65">
        <f t="shared" si="33"/>
        <v>100.97509482536213</v>
      </c>
      <c r="AE175"/>
      <c r="AH175"/>
      <c r="AN175"/>
      <c r="AW175"/>
      <c r="AX175"/>
    </row>
    <row r="176" spans="2:50">
      <c r="B176" s="30">
        <f t="shared" si="29"/>
        <v>71.5</v>
      </c>
      <c r="C176" s="31">
        <f t="shared" si="23"/>
        <v>1.1916666666666667</v>
      </c>
      <c r="D176" s="48"/>
      <c r="E176" s="48">
        <f t="shared" si="30"/>
        <v>100.49298418855513</v>
      </c>
      <c r="F176" s="48">
        <f t="shared" si="24"/>
        <v>0</v>
      </c>
      <c r="G176" s="48">
        <f t="shared" si="25"/>
        <v>0</v>
      </c>
      <c r="H176" s="48">
        <f t="shared" si="26"/>
        <v>0</v>
      </c>
      <c r="I176" s="48">
        <f t="shared" si="27"/>
        <v>0</v>
      </c>
      <c r="J176" s="3"/>
      <c r="M176"/>
      <c r="N176"/>
      <c r="O176"/>
      <c r="P176"/>
      <c r="Q176"/>
      <c r="R176" s="64">
        <v>71.5</v>
      </c>
      <c r="S176" s="63">
        <f t="shared" si="28"/>
        <v>54.369970035506093</v>
      </c>
      <c r="T176" s="65">
        <f t="shared" si="31"/>
        <v>68.231762252892764</v>
      </c>
      <c r="U176" s="66">
        <f t="shared" si="32"/>
        <v>86.559846538249687</v>
      </c>
      <c r="V176" s="65">
        <f t="shared" si="33"/>
        <v>100.49298418855513</v>
      </c>
      <c r="AE176"/>
      <c r="AH176"/>
      <c r="AN176"/>
      <c r="AW176"/>
      <c r="AX176"/>
    </row>
    <row r="177" spans="2:50">
      <c r="B177" s="30">
        <f t="shared" si="29"/>
        <v>72</v>
      </c>
      <c r="C177" s="31">
        <f t="shared" si="23"/>
        <v>1.2</v>
      </c>
      <c r="D177" s="48"/>
      <c r="E177" s="48">
        <f t="shared" si="30"/>
        <v>100.01651111609408</v>
      </c>
      <c r="F177" s="48">
        <f t="shared" si="24"/>
        <v>0</v>
      </c>
      <c r="G177" s="48">
        <f t="shared" si="25"/>
        <v>0</v>
      </c>
      <c r="H177" s="48">
        <f t="shared" si="26"/>
        <v>0</v>
      </c>
      <c r="I177" s="48">
        <f t="shared" si="27"/>
        <v>0</v>
      </c>
      <c r="J177" s="3"/>
      <c r="M177"/>
      <c r="N177"/>
      <c r="O177"/>
      <c r="P177"/>
      <c r="Q177"/>
      <c r="R177" s="64">
        <v>72</v>
      </c>
      <c r="S177" s="63">
        <f t="shared" si="28"/>
        <v>54.116330767940426</v>
      </c>
      <c r="T177" s="65">
        <f t="shared" si="31"/>
        <v>67.911090577776022</v>
      </c>
      <c r="U177" s="66">
        <f t="shared" si="32"/>
        <v>86.150636141976975</v>
      </c>
      <c r="V177" s="65">
        <f t="shared" si="33"/>
        <v>100.01651111609408</v>
      </c>
      <c r="AE177"/>
      <c r="AH177"/>
      <c r="AN177"/>
      <c r="AW177"/>
      <c r="AX177"/>
    </row>
    <row r="178" spans="2:50">
      <c r="B178" s="30">
        <f t="shared" si="29"/>
        <v>72.5</v>
      </c>
      <c r="C178" s="31">
        <f t="shared" si="23"/>
        <v>1.2083333333333333</v>
      </c>
      <c r="D178" s="48"/>
      <c r="E178" s="48">
        <f t="shared" si="30"/>
        <v>99.545571217519566</v>
      </c>
      <c r="F178" s="48">
        <f t="shared" si="24"/>
        <v>0</v>
      </c>
      <c r="G178" s="48">
        <f t="shared" si="25"/>
        <v>0</v>
      </c>
      <c r="H178" s="48">
        <f t="shared" si="26"/>
        <v>0</v>
      </c>
      <c r="I178" s="48">
        <f t="shared" si="27"/>
        <v>0</v>
      </c>
      <c r="J178" s="3"/>
      <c r="M178"/>
      <c r="N178"/>
      <c r="O178"/>
      <c r="P178"/>
      <c r="Q178"/>
      <c r="R178" s="64">
        <v>72.5</v>
      </c>
      <c r="S178" s="63">
        <f t="shared" si="28"/>
        <v>53.865617804383618</v>
      </c>
      <c r="T178" s="65">
        <f t="shared" si="31"/>
        <v>67.594129583484531</v>
      </c>
      <c r="U178" s="66">
        <f t="shared" si="32"/>
        <v>85.746172195727894</v>
      </c>
      <c r="V178" s="65">
        <f t="shared" si="33"/>
        <v>99.545571217519566</v>
      </c>
      <c r="AE178"/>
      <c r="AH178"/>
      <c r="AN178"/>
      <c r="AW178"/>
      <c r="AX178"/>
    </row>
    <row r="179" spans="2:50">
      <c r="B179" s="30">
        <f t="shared" si="29"/>
        <v>73</v>
      </c>
      <c r="C179" s="31">
        <f t="shared" si="23"/>
        <v>1.2166666666666666</v>
      </c>
      <c r="D179" s="48"/>
      <c r="E179" s="48">
        <f t="shared" si="30"/>
        <v>99.080062737899254</v>
      </c>
      <c r="F179" s="48">
        <f t="shared" si="24"/>
        <v>0</v>
      </c>
      <c r="G179" s="48">
        <f t="shared" si="25"/>
        <v>0</v>
      </c>
      <c r="H179" s="48">
        <f t="shared" si="26"/>
        <v>0</v>
      </c>
      <c r="I179" s="48">
        <f t="shared" si="27"/>
        <v>0</v>
      </c>
      <c r="J179" s="3"/>
      <c r="M179"/>
      <c r="N179"/>
      <c r="O179"/>
      <c r="P179"/>
      <c r="Q179"/>
      <c r="R179" s="64">
        <v>73</v>
      </c>
      <c r="S179" s="63">
        <f t="shared" si="28"/>
        <v>53.617777548863849</v>
      </c>
      <c r="T179" s="65">
        <f t="shared" si="31"/>
        <v>67.280811181943349</v>
      </c>
      <c r="U179" s="66">
        <f t="shared" si="32"/>
        <v>85.34636747689342</v>
      </c>
      <c r="V179" s="65">
        <f t="shared" si="33"/>
        <v>99.080062737899254</v>
      </c>
      <c r="AE179"/>
      <c r="AH179"/>
      <c r="AN179"/>
      <c r="AW179"/>
      <c r="AX179"/>
    </row>
    <row r="180" spans="2:50">
      <c r="B180" s="30">
        <f t="shared" si="29"/>
        <v>73.5</v>
      </c>
      <c r="C180" s="31">
        <f t="shared" si="23"/>
        <v>1.2250000000000001</v>
      </c>
      <c r="D180" s="48"/>
      <c r="E180" s="48">
        <f t="shared" si="30"/>
        <v>98.619886473794253</v>
      </c>
      <c r="F180" s="48">
        <f t="shared" si="24"/>
        <v>0</v>
      </c>
      <c r="G180" s="48">
        <f t="shared" si="25"/>
        <v>0</v>
      </c>
      <c r="H180" s="48">
        <f t="shared" si="26"/>
        <v>0</v>
      </c>
      <c r="I180" s="48">
        <f t="shared" si="27"/>
        <v>0</v>
      </c>
      <c r="J180" s="3"/>
      <c r="M180"/>
      <c r="N180"/>
      <c r="O180"/>
      <c r="P180"/>
      <c r="Q180"/>
      <c r="R180" s="64">
        <v>73.5</v>
      </c>
      <c r="S180" s="63">
        <f t="shared" si="28"/>
        <v>53.372757745357845</v>
      </c>
      <c r="T180" s="65">
        <f t="shared" si="31"/>
        <v>66.971068989631348</v>
      </c>
      <c r="U180" s="66">
        <f t="shared" si="32"/>
        <v>84.951136948788516</v>
      </c>
      <c r="V180" s="65">
        <f t="shared" si="33"/>
        <v>98.619886473794253</v>
      </c>
      <c r="AE180"/>
      <c r="AH180"/>
      <c r="AN180"/>
      <c r="AW180"/>
      <c r="AX180"/>
    </row>
    <row r="181" spans="2:50">
      <c r="B181" s="30">
        <f t="shared" si="29"/>
        <v>74</v>
      </c>
      <c r="C181" s="31">
        <f t="shared" si="23"/>
        <v>1.2333333333333334</v>
      </c>
      <c r="D181" s="48"/>
      <c r="E181" s="48">
        <f t="shared" si="30"/>
        <v>98.16494569245495</v>
      </c>
      <c r="F181" s="48">
        <f t="shared" si="24"/>
        <v>0</v>
      </c>
      <c r="G181" s="48">
        <f t="shared" si="25"/>
        <v>0</v>
      </c>
      <c r="H181" s="48">
        <f t="shared" si="26"/>
        <v>0</v>
      </c>
      <c r="I181" s="48">
        <f t="shared" si="27"/>
        <v>0</v>
      </c>
      <c r="J181" s="3"/>
      <c r="M181"/>
      <c r="N181"/>
      <c r="O181"/>
      <c r="P181"/>
      <c r="Q181"/>
      <c r="R181" s="64">
        <v>74</v>
      </c>
      <c r="S181" s="63">
        <f t="shared" si="28"/>
        <v>53.130507435453403</v>
      </c>
      <c r="T181" s="65">
        <f t="shared" si="31"/>
        <v>66.664838273666859</v>
      </c>
      <c r="U181" s="66">
        <f t="shared" si="32"/>
        <v>84.560397691454398</v>
      </c>
      <c r="V181" s="65">
        <f t="shared" si="33"/>
        <v>98.16494569245495</v>
      </c>
      <c r="AE181"/>
      <c r="AH181"/>
      <c r="AN181"/>
      <c r="AW181"/>
      <c r="AX181"/>
    </row>
    <row r="182" spans="2:50">
      <c r="B182" s="30">
        <f t="shared" si="29"/>
        <v>74.5</v>
      </c>
      <c r="C182" s="31">
        <f t="shared" si="23"/>
        <v>1.2416666666666667</v>
      </c>
      <c r="D182" s="48"/>
      <c r="E182" s="48">
        <f t="shared" si="30"/>
        <v>97.715146054101496</v>
      </c>
      <c r="F182" s="48">
        <f t="shared" si="24"/>
        <v>0</v>
      </c>
      <c r="G182" s="48">
        <f t="shared" si="25"/>
        <v>0</v>
      </c>
      <c r="H182" s="48">
        <f t="shared" si="26"/>
        <v>0</v>
      </c>
      <c r="I182" s="48">
        <f t="shared" si="27"/>
        <v>0</v>
      </c>
      <c r="J182" s="3"/>
      <c r="M182"/>
      <c r="N182"/>
      <c r="O182"/>
      <c r="P182"/>
      <c r="Q182"/>
      <c r="R182" s="64">
        <v>74.5</v>
      </c>
      <c r="S182" s="63">
        <f t="shared" si="28"/>
        <v>52.890976917625579</v>
      </c>
      <c r="T182" s="65">
        <f t="shared" si="31"/>
        <v>66.362055899949894</v>
      </c>
      <c r="U182" s="66">
        <f t="shared" si="32"/>
        <v>84.174068835101664</v>
      </c>
      <c r="V182" s="65">
        <f t="shared" si="33"/>
        <v>97.715146054101496</v>
      </c>
      <c r="AE182"/>
      <c r="AH182"/>
      <c r="AN182"/>
      <c r="AW182"/>
      <c r="AX182"/>
    </row>
    <row r="183" spans="2:50">
      <c r="B183" s="30">
        <f t="shared" si="29"/>
        <v>75</v>
      </c>
      <c r="C183" s="31">
        <f t="shared" si="23"/>
        <v>1.25</v>
      </c>
      <c r="D183" s="48"/>
      <c r="E183" s="48">
        <f t="shared" si="30"/>
        <v>97.270395537151217</v>
      </c>
      <c r="F183" s="48">
        <f t="shared" si="24"/>
        <v>0</v>
      </c>
      <c r="G183" s="48">
        <f t="shared" si="25"/>
        <v>0</v>
      </c>
      <c r="H183" s="48">
        <f t="shared" si="26"/>
        <v>0</v>
      </c>
      <c r="I183" s="48">
        <f t="shared" si="27"/>
        <v>0</v>
      </c>
      <c r="J183" s="3"/>
      <c r="M183"/>
      <c r="N183"/>
      <c r="O183"/>
      <c r="P183"/>
      <c r="Q183"/>
      <c r="R183" s="64">
        <v>75</v>
      </c>
      <c r="S183" s="63">
        <f t="shared" si="28"/>
        <v>52.654117708053761</v>
      </c>
      <c r="T183" s="65">
        <f t="shared" si="31"/>
        <v>66.062660283268158</v>
      </c>
      <c r="U183" s="66">
        <f t="shared" si="32"/>
        <v>83.792071496075977</v>
      </c>
      <c r="V183" s="65">
        <f t="shared" si="33"/>
        <v>97.270395537151217</v>
      </c>
      <c r="AE183"/>
      <c r="AH183"/>
      <c r="AN183"/>
      <c r="AW183"/>
      <c r="AX183"/>
    </row>
    <row r="184" spans="2:50">
      <c r="B184" s="30">
        <f t="shared" si="29"/>
        <v>75.5</v>
      </c>
      <c r="C184" s="31">
        <f t="shared" si="23"/>
        <v>1.2583333333333333</v>
      </c>
      <c r="D184" s="48"/>
      <c r="E184" s="48">
        <f t="shared" si="30"/>
        <v>96.830604366263231</v>
      </c>
      <c r="F184" s="48">
        <f t="shared" si="24"/>
        <v>0</v>
      </c>
      <c r="G184" s="48">
        <f t="shared" si="25"/>
        <v>0</v>
      </c>
      <c r="H184" s="48">
        <f t="shared" si="26"/>
        <v>0</v>
      </c>
      <c r="I184" s="48">
        <f t="shared" si="27"/>
        <v>0</v>
      </c>
      <c r="J184" s="3"/>
      <c r="M184"/>
      <c r="N184"/>
      <c r="O184"/>
      <c r="P184"/>
      <c r="Q184"/>
      <c r="R184" s="64">
        <v>75.5</v>
      </c>
      <c r="S184" s="63">
        <f t="shared" si="28"/>
        <v>52.419882502912245</v>
      </c>
      <c r="T184" s="65">
        <f t="shared" si="31"/>
        <v>65.76659133928149</v>
      </c>
      <c r="U184" s="66">
        <f t="shared" si="32"/>
        <v>83.414328715235413</v>
      </c>
      <c r="V184" s="65">
        <f t="shared" si="33"/>
        <v>96.830604366263231</v>
      </c>
      <c r="AE184"/>
      <c r="AH184"/>
      <c r="AN184"/>
      <c r="AW184"/>
      <c r="AX184"/>
    </row>
    <row r="185" spans="2:50">
      <c r="B185" s="30">
        <f t="shared" si="29"/>
        <v>76</v>
      </c>
      <c r="C185" s="31">
        <f t="shared" si="23"/>
        <v>1.2666666666666666</v>
      </c>
      <c r="D185" s="48"/>
      <c r="E185" s="48">
        <f t="shared" si="30"/>
        <v>96.395684943075167</v>
      </c>
      <c r="F185" s="48">
        <f t="shared" si="24"/>
        <v>0</v>
      </c>
      <c r="G185" s="48">
        <f t="shared" si="25"/>
        <v>0</v>
      </c>
      <c r="H185" s="48">
        <f t="shared" si="26"/>
        <v>0</v>
      </c>
      <c r="I185" s="48">
        <f t="shared" si="27"/>
        <v>0</v>
      </c>
      <c r="J185" s="3"/>
      <c r="M185"/>
      <c r="N185"/>
      <c r="O185"/>
      <c r="P185"/>
      <c r="Q185"/>
      <c r="R185" s="64">
        <v>76</v>
      </c>
      <c r="S185" s="63">
        <f t="shared" si="28"/>
        <v>52.188225142069207</v>
      </c>
      <c r="T185" s="65">
        <f t="shared" si="31"/>
        <v>65.473790438300313</v>
      </c>
      <c r="U185" s="66">
        <f t="shared" si="32"/>
        <v>83.040765398633127</v>
      </c>
      <c r="V185" s="65">
        <f t="shared" si="33"/>
        <v>96.395684943075167</v>
      </c>
      <c r="AE185"/>
      <c r="AH185"/>
      <c r="AN185"/>
      <c r="AW185"/>
      <c r="AX185"/>
    </row>
    <row r="186" spans="2:50">
      <c r="B186" s="30">
        <f t="shared" si="29"/>
        <v>76.5</v>
      </c>
      <c r="C186" s="31">
        <f t="shared" si="23"/>
        <v>1.2749999999999999</v>
      </c>
      <c r="D186" s="48"/>
      <c r="E186" s="48">
        <f t="shared" si="30"/>
        <v>95.965551779515238</v>
      </c>
      <c r="F186" s="48">
        <f t="shared" si="24"/>
        <v>0</v>
      </c>
      <c r="G186" s="48">
        <f t="shared" si="25"/>
        <v>0</v>
      </c>
      <c r="H186" s="48">
        <f t="shared" si="26"/>
        <v>0</v>
      </c>
      <c r="I186" s="48">
        <f t="shared" si="27"/>
        <v>0</v>
      </c>
      <c r="J186" s="3"/>
      <c r="M186"/>
      <c r="N186"/>
      <c r="O186"/>
      <c r="P186"/>
      <c r="Q186"/>
      <c r="R186" s="64">
        <v>76.5</v>
      </c>
      <c r="S186" s="63">
        <f t="shared" si="28"/>
        <v>51.9591005741324</v>
      </c>
      <c r="T186" s="65">
        <f t="shared" si="31"/>
        <v>65.184200360781304</v>
      </c>
      <c r="U186" s="66">
        <f t="shared" si="32"/>
        <v>82.671308260403933</v>
      </c>
      <c r="V186" s="65">
        <f t="shared" si="33"/>
        <v>95.965551779515238</v>
      </c>
      <c r="AE186"/>
      <c r="AH186"/>
      <c r="AN186"/>
      <c r="AW186"/>
      <c r="AX186"/>
    </row>
    <row r="187" spans="2:50">
      <c r="B187" s="30">
        <f t="shared" si="29"/>
        <v>77</v>
      </c>
      <c r="C187" s="31">
        <f t="shared" si="23"/>
        <v>1.2833333333333334</v>
      </c>
      <c r="D187" s="48"/>
      <c r="E187" s="48">
        <f t="shared" si="30"/>
        <v>95.540121433576942</v>
      </c>
      <c r="F187" s="48">
        <f t="shared" si="24"/>
        <v>0</v>
      </c>
      <c r="G187" s="48">
        <f t="shared" si="25"/>
        <v>0</v>
      </c>
      <c r="H187" s="48">
        <f t="shared" si="26"/>
        <v>0</v>
      </c>
      <c r="I187" s="48">
        <f t="shared" si="27"/>
        <v>0</v>
      </c>
      <c r="J187" s="3"/>
      <c r="M187"/>
      <c r="N187"/>
      <c r="O187"/>
      <c r="P187"/>
      <c r="Q187"/>
      <c r="R187" s="64">
        <v>77</v>
      </c>
      <c r="S187" s="63">
        <f t="shared" si="28"/>
        <v>51.73246482278379</v>
      </c>
      <c r="T187" s="65">
        <f t="shared" si="31"/>
        <v>64.897765254464616</v>
      </c>
      <c r="U187" s="66">
        <f t="shared" si="32"/>
        <v>82.305885767760003</v>
      </c>
      <c r="V187" s="65">
        <f t="shared" si="33"/>
        <v>95.540121433576942</v>
      </c>
      <c r="AE187"/>
      <c r="AH187"/>
      <c r="AN187"/>
      <c r="AW187"/>
      <c r="AX187"/>
    </row>
    <row r="188" spans="2:50">
      <c r="B188" s="30">
        <f t="shared" si="29"/>
        <v>77.5</v>
      </c>
      <c r="C188" s="31">
        <f t="shared" si="23"/>
        <v>1.2916666666666667</v>
      </c>
      <c r="D188" s="48"/>
      <c r="E188" s="48">
        <f t="shared" si="30"/>
        <v>95.119312447451136</v>
      </c>
      <c r="F188" s="48">
        <f t="shared" si="24"/>
        <v>0</v>
      </c>
      <c r="G188" s="48">
        <f t="shared" si="25"/>
        <v>0</v>
      </c>
      <c r="H188" s="48">
        <f t="shared" si="26"/>
        <v>0</v>
      </c>
      <c r="I188" s="48">
        <f t="shared" si="27"/>
        <v>0</v>
      </c>
      <c r="J188" s="3"/>
      <c r="M188"/>
      <c r="N188"/>
      <c r="O188"/>
      <c r="P188"/>
      <c r="Q188"/>
      <c r="R188" s="64">
        <v>77.5</v>
      </c>
      <c r="S188" s="63">
        <f t="shared" si="28"/>
        <v>51.508274954346952</v>
      </c>
      <c r="T188" s="65">
        <f t="shared" si="31"/>
        <v>64.614430593082915</v>
      </c>
      <c r="U188" s="66">
        <f t="shared" si="32"/>
        <v>81.944428088004386</v>
      </c>
      <c r="V188" s="65">
        <f t="shared" si="33"/>
        <v>95.119312447451136</v>
      </c>
      <c r="AE188"/>
      <c r="AH188"/>
      <c r="AN188"/>
      <c r="AW188"/>
      <c r="AX188"/>
    </row>
    <row r="189" spans="2:50">
      <c r="B189" s="30">
        <f t="shared" si="29"/>
        <v>78</v>
      </c>
      <c r="C189" s="31">
        <f t="shared" si="23"/>
        <v>1.3</v>
      </c>
      <c r="D189" s="48"/>
      <c r="E189" s="48">
        <f t="shared" si="30"/>
        <v>94.703045287913184</v>
      </c>
      <c r="F189" s="48">
        <f t="shared" si="24"/>
        <v>0</v>
      </c>
      <c r="G189" s="48">
        <f t="shared" si="25"/>
        <v>0</v>
      </c>
      <c r="H189" s="48">
        <f t="shared" si="26"/>
        <v>0</v>
      </c>
      <c r="I189" s="48">
        <f t="shared" si="27"/>
        <v>0</v>
      </c>
      <c r="J189" s="3"/>
      <c r="M189"/>
      <c r="N189"/>
      <c r="O189"/>
      <c r="P189"/>
      <c r="Q189"/>
      <c r="R189" s="64">
        <v>78</v>
      </c>
      <c r="S189" s="63">
        <f t="shared" si="28"/>
        <v>51.28648904653479</v>
      </c>
      <c r="T189" s="65">
        <f t="shared" si="31"/>
        <v>64.334143136573758</v>
      </c>
      <c r="U189" s="66">
        <f t="shared" si="32"/>
        <v>81.586867037475201</v>
      </c>
      <c r="V189" s="65">
        <f t="shared" si="33"/>
        <v>94.703045287913184</v>
      </c>
      <c r="AE189"/>
      <c r="AH189"/>
      <c r="AN189"/>
      <c r="AW189"/>
      <c r="AX189"/>
    </row>
    <row r="190" spans="2:50">
      <c r="B190" s="30">
        <f t="shared" si="29"/>
        <v>78.5</v>
      </c>
      <c r="C190" s="31">
        <f t="shared" si="23"/>
        <v>1.3083333333333333</v>
      </c>
      <c r="D190" s="48"/>
      <c r="E190" s="48">
        <f t="shared" si="30"/>
        <v>94.29124228887035</v>
      </c>
      <c r="F190" s="48">
        <f t="shared" si="24"/>
        <v>0</v>
      </c>
      <c r="G190" s="48">
        <f t="shared" si="25"/>
        <v>0</v>
      </c>
      <c r="H190" s="48">
        <f t="shared" si="26"/>
        <v>0</v>
      </c>
      <c r="I190" s="48">
        <f t="shared" si="27"/>
        <v>0</v>
      </c>
      <c r="J190" s="3"/>
      <c r="M190"/>
      <c r="N190"/>
      <c r="O190"/>
      <c r="P190"/>
      <c r="Q190"/>
      <c r="R190" s="64">
        <v>78.5</v>
      </c>
      <c r="S190" s="63">
        <f t="shared" si="28"/>
        <v>51.067066158327378</v>
      </c>
      <c r="T190" s="65">
        <f t="shared" si="31"/>
        <v>64.056850892732214</v>
      </c>
      <c r="U190" s="66">
        <f t="shared" si="32"/>
        <v>81.233136032339587</v>
      </c>
      <c r="V190" s="65">
        <f t="shared" si="33"/>
        <v>94.29124228887035</v>
      </c>
      <c r="AE190"/>
      <c r="AH190"/>
      <c r="AN190"/>
      <c r="AW190"/>
      <c r="AX190"/>
    </row>
    <row r="191" spans="2:50">
      <c r="B191" s="30">
        <f t="shared" si="29"/>
        <v>79</v>
      </c>
      <c r="C191" s="31">
        <f t="shared" si="23"/>
        <v>1.3166666666666667</v>
      </c>
      <c r="D191" s="48"/>
      <c r="E191" s="48">
        <f t="shared" si="30"/>
        <v>93.883827595977337</v>
      </c>
      <c r="F191" s="48">
        <f t="shared" si="24"/>
        <v>0</v>
      </c>
      <c r="G191" s="48">
        <f t="shared" si="25"/>
        <v>0</v>
      </c>
      <c r="H191" s="48">
        <f t="shared" si="26"/>
        <v>0</v>
      </c>
      <c r="I191" s="48">
        <f t="shared" si="27"/>
        <v>0</v>
      </c>
      <c r="J191" s="3"/>
      <c r="M191"/>
      <c r="N191"/>
      <c r="O191"/>
      <c r="P191"/>
      <c r="Q191"/>
      <c r="R191" s="64">
        <v>79</v>
      </c>
      <c r="S191" s="63">
        <f t="shared" si="28"/>
        <v>50.849966300932124</v>
      </c>
      <c r="T191" s="65">
        <f t="shared" si="31"/>
        <v>63.782503080242726</v>
      </c>
      <c r="U191" s="66">
        <f t="shared" si="32"/>
        <v>80.883170041157967</v>
      </c>
      <c r="V191" s="65">
        <f t="shared" si="33"/>
        <v>93.883827595977337</v>
      </c>
      <c r="AE191"/>
      <c r="AH191"/>
      <c r="AN191"/>
      <c r="AW191"/>
      <c r="AX191"/>
    </row>
    <row r="192" spans="2:50">
      <c r="B192" s="30">
        <f t="shared" si="29"/>
        <v>79.5</v>
      </c>
      <c r="C192" s="31">
        <f t="shared" si="23"/>
        <v>1.325</v>
      </c>
      <c r="D192" s="48"/>
      <c r="E192" s="48">
        <f t="shared" si="30"/>
        <v>93.480727113232319</v>
      </c>
      <c r="F192" s="48">
        <f t="shared" si="24"/>
        <v>0</v>
      </c>
      <c r="G192" s="48">
        <f t="shared" si="25"/>
        <v>0</v>
      </c>
      <c r="H192" s="48">
        <f t="shared" si="26"/>
        <v>0</v>
      </c>
      <c r="I192" s="48">
        <f t="shared" si="27"/>
        <v>0</v>
      </c>
      <c r="J192" s="3"/>
      <c r="M192"/>
      <c r="N192"/>
      <c r="O192"/>
      <c r="P192"/>
      <c r="Q192"/>
      <c r="R192" s="64">
        <v>79.5</v>
      </c>
      <c r="S192" s="63">
        <f t="shared" si="28"/>
        <v>50.635150409780508</v>
      </c>
      <c r="T192" s="65">
        <f t="shared" si="31"/>
        <v>63.511050093031329</v>
      </c>
      <c r="U192" s="66">
        <f t="shared" si="32"/>
        <v>80.536905539144485</v>
      </c>
      <c r="V192" s="65">
        <f t="shared" si="33"/>
        <v>93.480727113232319</v>
      </c>
      <c r="AE192"/>
      <c r="AH192"/>
      <c r="AN192"/>
      <c r="AW192"/>
      <c r="AX192"/>
    </row>
    <row r="193" spans="1:50">
      <c r="B193" s="30">
        <f t="shared" si="29"/>
        <v>80</v>
      </c>
      <c r="C193" s="31">
        <f t="shared" si="23"/>
        <v>1.3333333333333333</v>
      </c>
      <c r="D193" s="48"/>
      <c r="E193" s="48">
        <f t="shared" si="30"/>
        <v>93.081868451472531</v>
      </c>
      <c r="F193" s="48">
        <f t="shared" si="24"/>
        <v>0</v>
      </c>
      <c r="G193" s="48">
        <f t="shared" si="25"/>
        <v>0</v>
      </c>
      <c r="H193" s="48">
        <f t="shared" si="26"/>
        <v>0</v>
      </c>
      <c r="I193" s="48">
        <f t="shared" si="27"/>
        <v>0</v>
      </c>
      <c r="J193" s="3"/>
      <c r="M193"/>
      <c r="N193"/>
      <c r="O193"/>
      <c r="P193"/>
      <c r="Q193"/>
      <c r="R193" s="64">
        <v>80</v>
      </c>
      <c r="S193" s="63">
        <f t="shared" si="28"/>
        <v>50.422580317518779</v>
      </c>
      <c r="T193" s="65">
        <f t="shared" si="31"/>
        <v>63.242443465884605</v>
      </c>
      <c r="U193" s="66">
        <f t="shared" si="32"/>
        <v>80.194280464053165</v>
      </c>
      <c r="V193" s="65">
        <f t="shared" si="33"/>
        <v>93.081868451472531</v>
      </c>
      <c r="AE193"/>
      <c r="AH193"/>
      <c r="AN193"/>
      <c r="AW193"/>
      <c r="AX193"/>
    </row>
    <row r="194" spans="1:50">
      <c r="B194" s="30">
        <f t="shared" si="29"/>
        <v>80.5</v>
      </c>
      <c r="C194" s="31">
        <f t="shared" si="23"/>
        <v>1.3416666666666666</v>
      </c>
      <c r="D194" s="48"/>
      <c r="E194" s="48">
        <f t="shared" si="30"/>
        <v>92.687180878688338</v>
      </c>
      <c r="F194" s="48">
        <f t="shared" si="24"/>
        <v>0</v>
      </c>
      <c r="G194" s="48">
        <f t="shared" si="25"/>
        <v>0</v>
      </c>
      <c r="H194" s="48">
        <f t="shared" si="26"/>
        <v>0</v>
      </c>
      <c r="I194" s="48">
        <f t="shared" si="27"/>
        <v>0</v>
      </c>
      <c r="J194" s="3"/>
      <c r="M194"/>
      <c r="N194"/>
      <c r="O194"/>
      <c r="P194"/>
      <c r="Q194"/>
      <c r="R194" s="64">
        <v>80.5</v>
      </c>
      <c r="S194" s="63">
        <f t="shared" si="28"/>
        <v>50.212218727950706</v>
      </c>
      <c r="T194" s="65">
        <f t="shared" si="31"/>
        <v>62.976635841281215</v>
      </c>
      <c r="U194" s="66">
        <f t="shared" si="32"/>
        <v>79.85523417362171</v>
      </c>
      <c r="V194" s="65">
        <f t="shared" si="33"/>
        <v>92.687180878688338</v>
      </c>
      <c r="AE194"/>
      <c r="AH194"/>
      <c r="AN194"/>
      <c r="AW194"/>
      <c r="AX194"/>
    </row>
    <row r="195" spans="1:50">
      <c r="B195" s="30">
        <f t="shared" si="29"/>
        <v>81</v>
      </c>
      <c r="C195" s="31">
        <f t="shared" si="23"/>
        <v>1.35</v>
      </c>
      <c r="D195" s="48"/>
      <c r="E195" s="48">
        <f t="shared" si="30"/>
        <v>92.296595272082314</v>
      </c>
      <c r="F195" s="48">
        <f t="shared" si="24"/>
        <v>0</v>
      </c>
      <c r="G195" s="48">
        <f t="shared" si="25"/>
        <v>0</v>
      </c>
      <c r="H195" s="48">
        <f t="shared" si="26"/>
        <v>0</v>
      </c>
      <c r="I195" s="48">
        <f t="shared" si="27"/>
        <v>0</v>
      </c>
      <c r="J195" s="3"/>
      <c r="M195"/>
      <c r="N195"/>
      <c r="O195"/>
      <c r="P195"/>
      <c r="Q195"/>
      <c r="R195" s="64">
        <v>81</v>
      </c>
      <c r="S195" s="63">
        <f t="shared" si="28"/>
        <v>50.004029190893519</v>
      </c>
      <c r="T195" s="65">
        <f t="shared" si="31"/>
        <v>62.713580937387377</v>
      </c>
      <c r="U195" s="66">
        <f t="shared" si="32"/>
        <v>79.519707404509063</v>
      </c>
      <c r="V195" s="65">
        <f t="shared" si="33"/>
        <v>92.296595272082314</v>
      </c>
      <c r="AE195"/>
      <c r="AH195"/>
      <c r="AN195"/>
      <c r="AW195"/>
      <c r="AX195"/>
    </row>
    <row r="196" spans="1:50">
      <c r="B196" s="30">
        <f t="shared" si="29"/>
        <v>81.5</v>
      </c>
      <c r="C196" s="31">
        <f t="shared" si="23"/>
        <v>1.3583333333333334</v>
      </c>
      <c r="D196" s="48"/>
      <c r="E196" s="48">
        <f t="shared" si="30"/>
        <v>91.910044071801053</v>
      </c>
      <c r="F196" s="48">
        <f t="shared" si="24"/>
        <v>0</v>
      </c>
      <c r="G196" s="48">
        <f t="shared" si="25"/>
        <v>0</v>
      </c>
      <c r="H196" s="48">
        <f t="shared" si="26"/>
        <v>0</v>
      </c>
      <c r="I196" s="48">
        <f t="shared" si="27"/>
        <v>0</v>
      </c>
      <c r="J196" s="3"/>
      <c r="M196"/>
      <c r="N196"/>
      <c r="O196"/>
      <c r="P196"/>
      <c r="Q196"/>
      <c r="R196" s="64">
        <v>81.5</v>
      </c>
      <c r="S196" s="63">
        <f t="shared" si="28"/>
        <v>49.797976077909567</v>
      </c>
      <c r="T196" s="65">
        <f t="shared" si="31"/>
        <v>62.453233517167419</v>
      </c>
      <c r="U196" s="66">
        <f t="shared" si="32"/>
        <v>79.187642232665027</v>
      </c>
      <c r="V196" s="65">
        <f t="shared" si="33"/>
        <v>91.910044071801053</v>
      </c>
      <c r="AE196"/>
      <c r="AH196"/>
      <c r="AN196"/>
      <c r="AW196"/>
      <c r="AX196"/>
    </row>
    <row r="197" spans="1:50">
      <c r="A197"/>
      <c r="B197" s="30">
        <f t="shared" si="29"/>
        <v>82</v>
      </c>
      <c r="C197" s="31">
        <f t="shared" si="23"/>
        <v>1.3666666666666667</v>
      </c>
      <c r="D197" s="48"/>
      <c r="E197" s="48">
        <f t="shared" si="30"/>
        <v>91.527461236271051</v>
      </c>
      <c r="F197" s="48">
        <f t="shared" si="24"/>
        <v>0</v>
      </c>
      <c r="G197" s="48">
        <f t="shared" si="25"/>
        <v>0</v>
      </c>
      <c r="H197" s="48">
        <f t="shared" si="26"/>
        <v>0</v>
      </c>
      <c r="I197" s="48">
        <f t="shared" si="27"/>
        <v>0</v>
      </c>
      <c r="M197"/>
      <c r="N197"/>
      <c r="O197"/>
      <c r="P197"/>
      <c r="Q197"/>
      <c r="R197" s="64">
        <v>82</v>
      </c>
      <c r="S197" s="63">
        <f t="shared" si="28"/>
        <v>49.594024558877948</v>
      </c>
      <c r="T197" s="65">
        <f t="shared" si="31"/>
        <v>62.195549358564548</v>
      </c>
      <c r="U197" s="66">
        <f t="shared" si="32"/>
        <v>78.858982035073964</v>
      </c>
      <c r="V197" s="65">
        <f t="shared" si="33"/>
        <v>91.527461236271051</v>
      </c>
      <c r="AE197"/>
      <c r="AH197"/>
      <c r="AN197"/>
    </row>
    <row r="198" spans="1:50">
      <c r="A198"/>
      <c r="B198" s="30">
        <f t="shared" si="29"/>
        <v>82.5</v>
      </c>
      <c r="C198" s="31">
        <f t="shared" si="23"/>
        <v>1.375</v>
      </c>
      <c r="D198" s="48"/>
      <c r="E198" s="48">
        <f t="shared" si="30"/>
        <v>91.148782199075157</v>
      </c>
      <c r="F198" s="48">
        <f t="shared" si="24"/>
        <v>0</v>
      </c>
      <c r="G198" s="48">
        <f t="shared" si="25"/>
        <v>0</v>
      </c>
      <c r="H198" s="48">
        <f t="shared" si="26"/>
        <v>0</v>
      </c>
      <c r="I198" s="48">
        <f t="shared" si="27"/>
        <v>0</v>
      </c>
      <c r="M198"/>
      <c r="N198"/>
      <c r="O198"/>
      <c r="P198"/>
      <c r="Q198"/>
      <c r="R198" s="64">
        <v>82.5</v>
      </c>
      <c r="S198" s="63">
        <f t="shared" si="28"/>
        <v>49.392140579372231</v>
      </c>
      <c r="T198" s="65">
        <f t="shared" si="31"/>
        <v>61.940485225708926</v>
      </c>
      <c r="U198" s="66">
        <f t="shared" si="32"/>
        <v>78.533671452816876</v>
      </c>
      <c r="V198" s="65">
        <f t="shared" si="33"/>
        <v>91.148782199075157</v>
      </c>
      <c r="AE198"/>
      <c r="AH198"/>
      <c r="AN198"/>
    </row>
    <row r="199" spans="1:50">
      <c r="A199"/>
      <c r="B199" s="30">
        <f t="shared" si="29"/>
        <v>83</v>
      </c>
      <c r="C199" s="31">
        <f t="shared" si="23"/>
        <v>1.3833333333333333</v>
      </c>
      <c r="D199" s="48"/>
      <c r="E199" s="48">
        <f t="shared" si="30"/>
        <v>90.773943827305288</v>
      </c>
      <c r="F199" s="48">
        <f t="shared" si="24"/>
        <v>0</v>
      </c>
      <c r="G199" s="48">
        <f t="shared" si="25"/>
        <v>0</v>
      </c>
      <c r="H199" s="48">
        <f t="shared" si="26"/>
        <v>0</v>
      </c>
      <c r="I199" s="48">
        <f t="shared" si="27"/>
        <v>0</v>
      </c>
      <c r="M199"/>
      <c r="N199"/>
      <c r="O199"/>
      <c r="P199"/>
      <c r="Q199"/>
      <c r="R199" s="64">
        <v>83</v>
      </c>
      <c r="S199" s="63">
        <f t="shared" si="28"/>
        <v>49.192290838811644</v>
      </c>
      <c r="T199" s="65">
        <f t="shared" si="31"/>
        <v>61.687998841110257</v>
      </c>
      <c r="U199" s="66">
        <f t="shared" si="32"/>
        <v>78.21165635539802</v>
      </c>
      <c r="V199" s="65">
        <f t="shared" si="33"/>
        <v>90.773943827305288</v>
      </c>
      <c r="AE199"/>
      <c r="AH199"/>
      <c r="AN199"/>
    </row>
    <row r="200" spans="1:50">
      <c r="A200"/>
      <c r="B200" s="30">
        <f t="shared" si="29"/>
        <v>83.5</v>
      </c>
      <c r="C200" s="31">
        <f t="shared" si="23"/>
        <v>1.3916666666666666</v>
      </c>
      <c r="D200" s="48"/>
      <c r="E200" s="48">
        <f t="shared" si="30"/>
        <v>90.4028843813348</v>
      </c>
      <c r="F200" s="48">
        <f t="shared" si="24"/>
        <v>0</v>
      </c>
      <c r="G200" s="48">
        <f t="shared" si="25"/>
        <v>0</v>
      </c>
      <c r="H200" s="48">
        <f t="shared" si="26"/>
        <v>0</v>
      </c>
      <c r="I200" s="48">
        <f t="shared" si="27"/>
        <v>0</v>
      </c>
      <c r="M200"/>
      <c r="N200"/>
      <c r="O200"/>
      <c r="P200"/>
      <c r="Q200"/>
      <c r="R200" s="64">
        <v>83.5</v>
      </c>
      <c r="S200" s="63">
        <f t="shared" si="28"/>
        <v>48.994442769355366</v>
      </c>
      <c r="T200" s="65">
        <f t="shared" si="31"/>
        <v>61.438048858797558</v>
      </c>
      <c r="U200" s="66">
        <f t="shared" si="32"/>
        <v>77.89288380628696</v>
      </c>
      <c r="V200" s="65">
        <f t="shared" si="33"/>
        <v>90.4028843813348</v>
      </c>
      <c r="AE200"/>
      <c r="AH200"/>
      <c r="AN200"/>
    </row>
    <row r="201" spans="1:50">
      <c r="A201"/>
      <c r="B201" s="30">
        <f t="shared" si="29"/>
        <v>84</v>
      </c>
      <c r="C201" s="31">
        <f t="shared" si="23"/>
        <v>1.4</v>
      </c>
      <c r="D201" s="48"/>
      <c r="E201" s="48">
        <f t="shared" si="30"/>
        <v>90.035543475951599</v>
      </c>
      <c r="F201" s="48">
        <f t="shared" si="24"/>
        <v>0</v>
      </c>
      <c r="G201" s="48">
        <f t="shared" si="25"/>
        <v>0</v>
      </c>
      <c r="H201" s="48">
        <f t="shared" si="26"/>
        <v>0</v>
      </c>
      <c r="I201" s="48">
        <f t="shared" si="27"/>
        <v>0</v>
      </c>
      <c r="M201"/>
      <c r="N201"/>
      <c r="O201"/>
      <c r="P201"/>
      <c r="Q201"/>
      <c r="R201" s="64">
        <v>84</v>
      </c>
      <c r="S201" s="63">
        <f t="shared" si="28"/>
        <v>48.798564515509248</v>
      </c>
      <c r="T201" s="65">
        <f t="shared" si="31"/>
        <v>61.190594838366223</v>
      </c>
      <c r="U201" s="66">
        <f t="shared" si="32"/>
        <v>77.577302029625884</v>
      </c>
      <c r="V201" s="65">
        <f t="shared" si="33"/>
        <v>90.035543475951599</v>
      </c>
      <c r="AE201"/>
      <c r="AH201"/>
      <c r="AN201"/>
    </row>
    <row r="202" spans="1:50">
      <c r="A202"/>
      <c r="B202" s="30">
        <f t="shared" si="29"/>
        <v>84.5</v>
      </c>
      <c r="C202" s="31">
        <f t="shared" si="23"/>
        <v>1.4083333333333334</v>
      </c>
      <c r="D202" s="48"/>
      <c r="E202" s="48">
        <f t="shared" si="30"/>
        <v>89.671862042799731</v>
      </c>
      <c r="F202" s="48">
        <f t="shared" si="24"/>
        <v>0</v>
      </c>
      <c r="G202" s="48">
        <f t="shared" si="25"/>
        <v>0</v>
      </c>
      <c r="H202" s="48">
        <f t="shared" si="26"/>
        <v>0</v>
      </c>
      <c r="I202" s="48">
        <f t="shared" si="27"/>
        <v>0</v>
      </c>
      <c r="M202"/>
      <c r="N202"/>
      <c r="O202"/>
      <c r="P202"/>
      <c r="Q202"/>
      <c r="R202" s="64">
        <v>84.5</v>
      </c>
      <c r="S202" s="63">
        <f t="shared" si="28"/>
        <v>48.604624914418203</v>
      </c>
      <c r="T202" s="65">
        <f t="shared" si="31"/>
        <v>60.945597219898154</v>
      </c>
      <c r="U202" s="66">
        <f t="shared" si="32"/>
        <v>77.264860378057179</v>
      </c>
      <c r="V202" s="65">
        <f t="shared" si="33"/>
        <v>89.671862042799731</v>
      </c>
      <c r="AE202"/>
      <c r="AH202"/>
      <c r="AN202"/>
    </row>
    <row r="203" spans="1:50">
      <c r="A203"/>
      <c r="B203" s="30">
        <f t="shared" si="29"/>
        <v>85</v>
      </c>
      <c r="C203" s="31">
        <f t="shared" si="23"/>
        <v>1.4166666666666667</v>
      </c>
      <c r="D203" s="48"/>
      <c r="E203" s="48">
        <f t="shared" si="30"/>
        <v>89.311782294077844</v>
      </c>
      <c r="F203" s="48">
        <f t="shared" si="24"/>
        <v>0</v>
      </c>
      <c r="G203" s="48">
        <f t="shared" si="25"/>
        <v>0</v>
      </c>
      <c r="H203" s="48">
        <f t="shared" si="26"/>
        <v>0</v>
      </c>
      <c r="I203" s="48">
        <f t="shared" si="27"/>
        <v>0</v>
      </c>
      <c r="M203"/>
      <c r="N203"/>
      <c r="O203"/>
      <c r="P203"/>
      <c r="Q203"/>
      <c r="R203" s="64">
        <v>85</v>
      </c>
      <c r="S203" s="63">
        <f t="shared" si="28"/>
        <v>48.412593476816298</v>
      </c>
      <c r="T203" s="65">
        <f t="shared" si="31"/>
        <v>60.70301729972018</v>
      </c>
      <c r="U203" s="66">
        <f t="shared" si="32"/>
        <v>76.955509301627359</v>
      </c>
      <c r="V203" s="65">
        <f t="shared" si="33"/>
        <v>89.311782294077844</v>
      </c>
      <c r="AE203"/>
      <c r="AH203"/>
      <c r="AN203"/>
    </row>
    <row r="204" spans="1:50">
      <c r="A204"/>
      <c r="B204" s="30">
        <f t="shared" si="29"/>
        <v>85.5</v>
      </c>
      <c r="C204" s="31">
        <f t="shared" si="23"/>
        <v>1.425</v>
      </c>
      <c r="D204" s="48"/>
      <c r="E204" s="48">
        <f t="shared" si="30"/>
        <v>88.955247687444228</v>
      </c>
      <c r="F204" s="48">
        <f t="shared" si="24"/>
        <v>0</v>
      </c>
      <c r="G204" s="48">
        <f t="shared" si="25"/>
        <v>0</v>
      </c>
      <c r="H204" s="48">
        <f t="shared" si="26"/>
        <v>0</v>
      </c>
      <c r="I204" s="48">
        <f t="shared" si="27"/>
        <v>0</v>
      </c>
      <c r="M204"/>
      <c r="N204"/>
      <c r="O204"/>
      <c r="P204"/>
      <c r="Q204"/>
      <c r="R204" s="64">
        <v>85.5</v>
      </c>
      <c r="S204" s="63">
        <f t="shared" si="28"/>
        <v>48.222440368609419</v>
      </c>
      <c r="T204" s="65">
        <f t="shared" si="31"/>
        <v>60.462817206967529</v>
      </c>
      <c r="U204" s="66">
        <f t="shared" si="32"/>
        <v>76.649200317724436</v>
      </c>
      <c r="V204" s="65">
        <f t="shared" si="33"/>
        <v>88.955247687444228</v>
      </c>
      <c r="AE204"/>
      <c r="AH204"/>
      <c r="AN204"/>
    </row>
    <row r="205" spans="1:50">
      <c r="A205"/>
      <c r="B205" s="30">
        <f t="shared" si="29"/>
        <v>86</v>
      </c>
      <c r="C205" s="31">
        <f t="shared" si="23"/>
        <v>1.4333333333333333</v>
      </c>
      <c r="D205" s="48"/>
      <c r="E205" s="48">
        <f t="shared" si="30"/>
        <v>88.602202892083028</v>
      </c>
      <c r="F205" s="48">
        <f t="shared" si="24"/>
        <v>0</v>
      </c>
      <c r="G205" s="48">
        <f t="shared" si="25"/>
        <v>0</v>
      </c>
      <c r="H205" s="48">
        <f t="shared" si="26"/>
        <v>0</v>
      </c>
      <c r="I205" s="48">
        <f t="shared" si="27"/>
        <v>0</v>
      </c>
      <c r="M205"/>
      <c r="N205"/>
      <c r="O205"/>
      <c r="P205"/>
      <c r="Q205"/>
      <c r="R205" s="64">
        <v>86</v>
      </c>
      <c r="S205" s="63">
        <f t="shared" si="28"/>
        <v>48.034136393065516</v>
      </c>
      <c r="T205" s="65">
        <f t="shared" si="31"/>
        <v>60.224959880921602</v>
      </c>
      <c r="U205" s="66">
        <f t="shared" si="32"/>
        <v>76.345885982009023</v>
      </c>
      <c r="V205" s="65">
        <f t="shared" si="33"/>
        <v>88.602202892083028</v>
      </c>
      <c r="AE205"/>
      <c r="AH205"/>
      <c r="AN205"/>
    </row>
    <row r="206" spans="1:50">
      <c r="A206"/>
      <c r="B206" s="30">
        <f t="shared" si="29"/>
        <v>86.5</v>
      </c>
      <c r="C206" s="31">
        <f t="shared" si="23"/>
        <v>1.4416666666666667</v>
      </c>
      <c r="D206" s="48"/>
      <c r="E206" s="48">
        <f t="shared" si="30"/>
        <v>88.252593755885258</v>
      </c>
      <c r="F206" s="48">
        <f t="shared" si="24"/>
        <v>0</v>
      </c>
      <c r="G206" s="48">
        <f t="shared" si="25"/>
        <v>0</v>
      </c>
      <c r="H206" s="48">
        <f t="shared" si="26"/>
        <v>0</v>
      </c>
      <c r="I206" s="48">
        <f t="shared" si="27"/>
        <v>0</v>
      </c>
      <c r="M206"/>
      <c r="N206"/>
      <c r="O206"/>
      <c r="P206"/>
      <c r="Q206"/>
      <c r="R206" s="64">
        <v>86.5</v>
      </c>
      <c r="S206" s="63">
        <f t="shared" si="28"/>
        <v>47.847652973589362</v>
      </c>
      <c r="T206" s="65">
        <f t="shared" si="31"/>
        <v>59.989409049091911</v>
      </c>
      <c r="U206" s="66">
        <f t="shared" si="32"/>
        <v>76.045519860300772</v>
      </c>
      <c r="V206" s="65">
        <f t="shared" si="33"/>
        <v>88.252593755885258</v>
      </c>
      <c r="AE206"/>
      <c r="AH206"/>
      <c r="AN206"/>
    </row>
    <row r="207" spans="1:50">
      <c r="A207"/>
      <c r="B207" s="30">
        <f t="shared" si="29"/>
        <v>87</v>
      </c>
      <c r="C207" s="31">
        <f t="shared" si="23"/>
        <v>1.45</v>
      </c>
      <c r="D207" s="48"/>
      <c r="E207" s="48">
        <f t="shared" si="30"/>
        <v>87.906367273703466</v>
      </c>
      <c r="F207" s="48">
        <f t="shared" si="24"/>
        <v>0</v>
      </c>
      <c r="G207" s="48">
        <f t="shared" si="25"/>
        <v>0</v>
      </c>
      <c r="H207" s="48">
        <f t="shared" si="26"/>
        <v>0</v>
      </c>
      <c r="I207" s="48">
        <f t="shared" si="27"/>
        <v>0</v>
      </c>
      <c r="M207"/>
      <c r="N207"/>
      <c r="O207"/>
      <c r="P207"/>
      <c r="Q207"/>
      <c r="R207" s="64">
        <v>87</v>
      </c>
      <c r="S207" s="63">
        <f t="shared" si="28"/>
        <v>47.662962137059424</v>
      </c>
      <c r="T207" s="65">
        <f t="shared" si="31"/>
        <v>59.756129206013945</v>
      </c>
      <c r="U207" s="66">
        <f t="shared" si="32"/>
        <v>75.748056501383729</v>
      </c>
      <c r="V207" s="65">
        <f t="shared" si="33"/>
        <v>87.906367273703466</v>
      </c>
      <c r="AE207"/>
      <c r="AH207"/>
      <c r="AN207"/>
    </row>
    <row r="208" spans="1:50">
      <c r="A208"/>
      <c r="B208" s="30">
        <f t="shared" si="29"/>
        <v>87.5</v>
      </c>
      <c r="C208" s="31">
        <f t="shared" si="23"/>
        <v>1.4583333333333333</v>
      </c>
      <c r="D208" s="48"/>
      <c r="E208" s="48">
        <f t="shared" si="30"/>
        <v>87.563471556637083</v>
      </c>
      <c r="F208" s="48">
        <f t="shared" si="24"/>
        <v>0</v>
      </c>
      <c r="G208" s="48">
        <f t="shared" si="25"/>
        <v>0</v>
      </c>
      <c r="H208" s="48">
        <f t="shared" si="26"/>
        <v>0</v>
      </c>
      <c r="I208" s="48">
        <f t="shared" si="27"/>
        <v>0</v>
      </c>
      <c r="L208"/>
      <c r="M208"/>
      <c r="N208"/>
      <c r="O208"/>
      <c r="P208"/>
      <c r="Q208"/>
      <c r="R208" s="64">
        <v>87.5</v>
      </c>
      <c r="S208" s="63">
        <f t="shared" si="28"/>
        <v>47.480036497704837</v>
      </c>
      <c r="T208" s="65">
        <f t="shared" si="31"/>
        <v>59.525085592734868</v>
      </c>
      <c r="U208" s="66">
        <f t="shared" si="32"/>
        <v>75.453451410694555</v>
      </c>
      <c r="V208" s="65">
        <f t="shared" si="33"/>
        <v>87.563471556637083</v>
      </c>
      <c r="AE208"/>
      <c r="AH208"/>
      <c r="AN208"/>
    </row>
    <row r="209" spans="1:40">
      <c r="A209"/>
      <c r="B209" s="30">
        <f t="shared" si="29"/>
        <v>88</v>
      </c>
      <c r="C209" s="31">
        <f t="shared" si="23"/>
        <v>1.4666666666666666</v>
      </c>
      <c r="D209" s="48"/>
      <c r="E209" s="48">
        <f t="shared" si="30"/>
        <v>87.223855802310979</v>
      </c>
      <c r="F209" s="48">
        <f t="shared" si="24"/>
        <v>0</v>
      </c>
      <c r="G209" s="48">
        <f t="shared" si="25"/>
        <v>0</v>
      </c>
      <c r="H209" s="48">
        <f t="shared" si="26"/>
        <v>0</v>
      </c>
      <c r="I209" s="48">
        <f t="shared" si="27"/>
        <v>0</v>
      </c>
      <c r="L209"/>
      <c r="M209"/>
      <c r="N209"/>
      <c r="O209"/>
      <c r="P209"/>
      <c r="Q209"/>
      <c r="R209" s="64">
        <v>88</v>
      </c>
      <c r="S209" s="63">
        <f t="shared" si="28"/>
        <v>47.29884924150273</v>
      </c>
      <c r="T209" s="65">
        <f t="shared" si="31"/>
        <v>59.296244176961928</v>
      </c>
      <c r="U209" s="66">
        <f t="shared" si="32"/>
        <v>75.161661024861203</v>
      </c>
      <c r="V209" s="65">
        <f t="shared" si="33"/>
        <v>87.223855802310979</v>
      </c>
      <c r="AE209"/>
      <c r="AH209"/>
      <c r="AN209"/>
    </row>
    <row r="210" spans="1:40">
      <c r="A210"/>
      <c r="B210" s="30">
        <f t="shared" si="29"/>
        <v>88.5</v>
      </c>
      <c r="C210" s="31">
        <f t="shared" si="23"/>
        <v>1.4750000000000001</v>
      </c>
      <c r="D210" s="48"/>
      <c r="E210" s="48">
        <f t="shared" si="30"/>
        <v>86.88747026610875</v>
      </c>
      <c r="F210" s="48">
        <f t="shared" si="24"/>
        <v>0</v>
      </c>
      <c r="G210" s="48">
        <f t="shared" si="25"/>
        <v>0</v>
      </c>
      <c r="H210" s="48">
        <f t="shared" si="26"/>
        <v>0</v>
      </c>
      <c r="I210" s="48">
        <f t="shared" si="27"/>
        <v>0</v>
      </c>
      <c r="L210"/>
      <c r="M210"/>
      <c r="N210"/>
      <c r="O210"/>
      <c r="P210"/>
      <c r="Q210"/>
      <c r="R210" s="64">
        <v>88.5</v>
      </c>
      <c r="S210" s="63">
        <f t="shared" si="28"/>
        <v>47.119374111075722</v>
      </c>
      <c r="T210" s="65">
        <f t="shared" si="31"/>
        <v>59.069571633847701</v>
      </c>
      <c r="U210" s="66">
        <f t="shared" si="32"/>
        <v>74.87264268705907</v>
      </c>
      <c r="V210" s="65">
        <f t="shared" si="33"/>
        <v>86.88747026610875</v>
      </c>
      <c r="AE210"/>
      <c r="AH210"/>
      <c r="AN210"/>
    </row>
    <row r="211" spans="1:40">
      <c r="A211"/>
      <c r="B211" s="30">
        <f t="shared" si="29"/>
        <v>89</v>
      </c>
      <c r="C211" s="31">
        <f t="shared" si="23"/>
        <v>1.4833333333333334</v>
      </c>
      <c r="D211" s="48"/>
      <c r="E211" s="48">
        <f t="shared" si="30"/>
        <v>86.554266233324725</v>
      </c>
      <c r="F211" s="48">
        <f t="shared" si="24"/>
        <v>0</v>
      </c>
      <c r="G211" s="48">
        <f t="shared" si="25"/>
        <v>0</v>
      </c>
      <c r="H211" s="48">
        <f t="shared" si="26"/>
        <v>0</v>
      </c>
      <c r="I211" s="48">
        <f t="shared" si="27"/>
        <v>0</v>
      </c>
      <c r="L211"/>
      <c r="M211"/>
      <c r="N211"/>
      <c r="O211"/>
      <c r="P211"/>
      <c r="Q211"/>
      <c r="R211" s="64">
        <v>89</v>
      </c>
      <c r="S211" s="63">
        <f t="shared" si="28"/>
        <v>46.941585391071072</v>
      </c>
      <c r="T211" s="65">
        <f t="shared" si="31"/>
        <v>58.845035327388651</v>
      </c>
      <c r="U211" s="66">
        <f t="shared" si="32"/>
        <v>74.586354623154264</v>
      </c>
      <c r="V211" s="65">
        <f t="shared" si="33"/>
        <v>86.554266233324725</v>
      </c>
      <c r="AE211"/>
      <c r="AH211"/>
      <c r="AN211"/>
    </row>
    <row r="212" spans="1:40">
      <c r="A212"/>
      <c r="B212" s="30">
        <f t="shared" si="29"/>
        <v>89.5</v>
      </c>
      <c r="C212" s="31">
        <f t="shared" si="23"/>
        <v>1.4916666666666667</v>
      </c>
      <c r="D212" s="48"/>
      <c r="E212" s="48">
        <f t="shared" si="30"/>
        <v>86.2241959922017</v>
      </c>
      <c r="F212" s="48">
        <f t="shared" si="24"/>
        <v>0</v>
      </c>
      <c r="G212" s="48">
        <f t="shared" si="25"/>
        <v>0</v>
      </c>
      <c r="H212" s="48">
        <f t="shared" si="26"/>
        <v>0</v>
      </c>
      <c r="I212" s="48">
        <f t="shared" si="27"/>
        <v>0</v>
      </c>
      <c r="L212"/>
      <c r="M212"/>
      <c r="N212"/>
      <c r="O212"/>
      <c r="P212"/>
      <c r="Q212"/>
      <c r="R212" s="64">
        <v>89.5</v>
      </c>
      <c r="S212" s="63">
        <f t="shared" si="28"/>
        <v>46.765457894003518</v>
      </c>
      <c r="T212" s="65">
        <f t="shared" si="31"/>
        <v>58.622603292414297</v>
      </c>
      <c r="U212" s="66">
        <f t="shared" si="32"/>
        <v>74.302755918605001</v>
      </c>
      <c r="V212" s="65">
        <f t="shared" si="33"/>
        <v>86.2241959922017</v>
      </c>
      <c r="AE212"/>
      <c r="AH212"/>
      <c r="AN212"/>
    </row>
    <row r="213" spans="1:40">
      <c r="A213"/>
      <c r="B213" s="30">
        <f t="shared" si="29"/>
        <v>90</v>
      </c>
      <c r="C213" s="31">
        <f t="shared" si="23"/>
        <v>1.5</v>
      </c>
      <c r="D213" s="48"/>
      <c r="E213" s="48">
        <f t="shared" si="30"/>
        <v>85.897212807819429</v>
      </c>
      <c r="F213" s="48">
        <f t="shared" si="24"/>
        <v>0</v>
      </c>
      <c r="G213" s="48">
        <f t="shared" si="25"/>
        <v>0</v>
      </c>
      <c r="H213" s="48">
        <f t="shared" si="26"/>
        <v>0</v>
      </c>
      <c r="I213" s="48">
        <f t="shared" si="27"/>
        <v>0</v>
      </c>
      <c r="L213"/>
      <c r="M213"/>
      <c r="N213"/>
      <c r="O213"/>
      <c r="P213"/>
      <c r="Q213"/>
      <c r="R213" s="64">
        <v>90</v>
      </c>
      <c r="S213" s="63">
        <f t="shared" si="28"/>
        <v>46.590966946544512</v>
      </c>
      <c r="T213" s="65">
        <f t="shared" si="31"/>
        <v>58.402244217144549</v>
      </c>
      <c r="U213" s="66">
        <f t="shared" si="32"/>
        <v>74.021806496091912</v>
      </c>
      <c r="V213" s="65">
        <f t="shared" si="33"/>
        <v>85.897212807819429</v>
      </c>
      <c r="AE213"/>
      <c r="AH213"/>
      <c r="AN213"/>
    </row>
    <row r="214" spans="1:40">
      <c r="A214"/>
      <c r="B214" s="30">
        <f t="shared" si="29"/>
        <v>90.5</v>
      </c>
      <c r="C214" s="31">
        <f t="shared" ref="C214:C273" si="34">B214/60</f>
        <v>1.5083333333333333</v>
      </c>
      <c r="D214" s="48"/>
      <c r="E214" s="48">
        <f t="shared" si="30"/>
        <v>85.573270896804289</v>
      </c>
      <c r="F214" s="48">
        <f t="shared" ref="F214:F273" si="35">E214*$B$11</f>
        <v>0</v>
      </c>
      <c r="G214" s="48">
        <f t="shared" ref="G214:G273" si="36">F214*60*B214/1000</f>
        <v>0</v>
      </c>
      <c r="H214" s="48">
        <f t="shared" ref="H214:H273" si="37">B214*60/1000*$B$19</f>
        <v>0</v>
      </c>
      <c r="I214" s="48">
        <f t="shared" ref="I214:I273" si="38">G214-H214</f>
        <v>0</v>
      </c>
      <c r="L214"/>
      <c r="M214"/>
      <c r="N214"/>
      <c r="O214"/>
      <c r="P214"/>
      <c r="Q214"/>
      <c r="R214" s="64">
        <v>90.5</v>
      </c>
      <c r="S214" s="63">
        <f t="shared" ref="S214:S273" si="39">954.11*R214^-0.671</f>
        <v>46.418088376241421</v>
      </c>
      <c r="T214" s="65">
        <f t="shared" ref="T214:T273" si="40">1223.2*R214^-0.676</f>
        <v>58.183927426294765</v>
      </c>
      <c r="U214" s="66">
        <f t="shared" ref="U214:U273" si="41">1578.5*R214^-0.68</f>
        <v>73.743467093851507</v>
      </c>
      <c r="V214" s="65">
        <f t="shared" ref="V214:V273" si="42">1848.3*R214^-0.682</f>
        <v>85.573270896804289</v>
      </c>
      <c r="AE214"/>
      <c r="AH214"/>
      <c r="AN214"/>
    </row>
    <row r="215" spans="1:40">
      <c r="A215" s="2"/>
      <c r="B215" s="30">
        <f t="shared" si="29"/>
        <v>91</v>
      </c>
      <c r="C215" s="31">
        <f t="shared" si="34"/>
        <v>1.5166666666666666</v>
      </c>
      <c r="D215" s="48"/>
      <c r="E215" s="48">
        <f t="shared" si="30"/>
        <v>85.25232540282903</v>
      </c>
      <c r="F215" s="48">
        <f t="shared" si="35"/>
        <v>0</v>
      </c>
      <c r="G215" s="48">
        <f t="shared" si="36"/>
        <v>0</v>
      </c>
      <c r="H215" s="48">
        <f t="shared" si="37"/>
        <v>0</v>
      </c>
      <c r="I215" s="48">
        <f t="shared" si="38"/>
        <v>0</v>
      </c>
      <c r="L215"/>
      <c r="M215"/>
      <c r="N215"/>
      <c r="O215"/>
      <c r="P215"/>
      <c r="Q215"/>
      <c r="R215" s="64">
        <v>91</v>
      </c>
      <c r="S215" s="63">
        <f t="shared" si="39"/>
        <v>46.246798498650961</v>
      </c>
      <c r="T215" s="65">
        <f t="shared" si="40"/>
        <v>57.967622864707934</v>
      </c>
      <c r="U215" s="66">
        <f t="shared" si="41"/>
        <v>73.467699244686045</v>
      </c>
      <c r="V215" s="65">
        <f t="shared" si="42"/>
        <v>85.25232540282903</v>
      </c>
      <c r="AE215"/>
      <c r="AH215"/>
      <c r="AN215"/>
    </row>
    <row r="216" spans="1:40">
      <c r="A216" s="2"/>
      <c r="B216" s="30">
        <f t="shared" si="29"/>
        <v>91.5</v>
      </c>
      <c r="C216" s="31">
        <f t="shared" si="34"/>
        <v>1.5249999999999999</v>
      </c>
      <c r="D216" s="48"/>
      <c r="E216" s="48">
        <f t="shared" si="30"/>
        <v>84.934332372873484</v>
      </c>
      <c r="F216" s="48">
        <f t="shared" si="35"/>
        <v>0</v>
      </c>
      <c r="G216" s="48">
        <f t="shared" si="36"/>
        <v>0</v>
      </c>
      <c r="H216" s="48">
        <f t="shared" si="37"/>
        <v>0</v>
      </c>
      <c r="I216" s="48">
        <f t="shared" si="38"/>
        <v>0</v>
      </c>
      <c r="L216"/>
      <c r="M216"/>
      <c r="N216"/>
      <c r="O216"/>
      <c r="P216"/>
      <c r="Q216"/>
      <c r="R216" s="64">
        <v>91.5</v>
      </c>
      <c r="S216" s="63">
        <f t="shared" si="39"/>
        <v>46.077074104871627</v>
      </c>
      <c r="T216" s="65">
        <f t="shared" si="40"/>
        <v>57.753301081495231</v>
      </c>
      <c r="U216" s="66">
        <f t="shared" si="41"/>
        <v>73.194465255625417</v>
      </c>
      <c r="V216" s="65">
        <f t="shared" si="42"/>
        <v>84.934332372873484</v>
      </c>
      <c r="AE216"/>
      <c r="AH216"/>
      <c r="AN216"/>
    </row>
    <row r="217" spans="1:40">
      <c r="A217" s="2"/>
      <c r="B217" s="30">
        <f t="shared" si="29"/>
        <v>92</v>
      </c>
      <c r="C217" s="31">
        <f t="shared" si="34"/>
        <v>1.5333333333333334</v>
      </c>
      <c r="D217" s="48"/>
      <c r="E217" s="48">
        <f t="shared" si="30"/>
        <v>84.619248734219937</v>
      </c>
      <c r="F217" s="48">
        <f t="shared" si="35"/>
        <v>0</v>
      </c>
      <c r="G217" s="48">
        <f t="shared" si="36"/>
        <v>0</v>
      </c>
      <c r="H217" s="48">
        <f t="shared" si="37"/>
        <v>0</v>
      </c>
      <c r="I217" s="48">
        <f t="shared" si="38"/>
        <v>0</v>
      </c>
      <c r="L217"/>
      <c r="M217"/>
      <c r="N217"/>
      <c r="O217"/>
      <c r="P217"/>
      <c r="Q217"/>
      <c r="R217" s="64">
        <v>92</v>
      </c>
      <c r="S217" s="63">
        <f t="shared" si="39"/>
        <v>45.908892449460879</v>
      </c>
      <c r="T217" s="65">
        <f t="shared" si="40"/>
        <v>57.540933214666069</v>
      </c>
      <c r="U217" s="66">
        <f t="shared" si="41"/>
        <v>72.923728188218178</v>
      </c>
      <c r="V217" s="65">
        <f t="shared" si="42"/>
        <v>84.619248734219937</v>
      </c>
      <c r="AE217"/>
      <c r="AH217"/>
      <c r="AN217"/>
    </row>
    <row r="218" spans="1:40">
      <c r="A218" s="2"/>
      <c r="B218" s="30">
        <f t="shared" si="29"/>
        <v>92.5</v>
      </c>
      <c r="C218" s="31">
        <f t="shared" si="34"/>
        <v>1.5416666666666667</v>
      </c>
      <c r="D218" s="48"/>
      <c r="E218" s="48">
        <f t="shared" si="30"/>
        <v>84.307032272154444</v>
      </c>
      <c r="F218" s="48">
        <f t="shared" si="35"/>
        <v>0</v>
      </c>
      <c r="G218" s="48">
        <f t="shared" si="36"/>
        <v>0</v>
      </c>
      <c r="H218" s="48">
        <f t="shared" si="37"/>
        <v>0</v>
      </c>
      <c r="I218" s="48">
        <f t="shared" si="38"/>
        <v>0</v>
      </c>
      <c r="L218"/>
      <c r="M218"/>
      <c r="N218"/>
      <c r="O218"/>
      <c r="P218"/>
      <c r="Q218"/>
      <c r="R218" s="64">
        <v>92.5</v>
      </c>
      <c r="S218" s="63">
        <f t="shared" si="39"/>
        <v>45.742231238722916</v>
      </c>
      <c r="T218" s="65">
        <f t="shared" si="40"/>
        <v>57.330490976230166</v>
      </c>
      <c r="U218" s="66">
        <f t="shared" si="41"/>
        <v>72.655451839427116</v>
      </c>
      <c r="V218" s="65">
        <f t="shared" si="42"/>
        <v>84.307032272154444</v>
      </c>
      <c r="AE218"/>
      <c r="AH218"/>
      <c r="AN218"/>
    </row>
    <row r="219" spans="1:40">
      <c r="A219" s="2"/>
      <c r="B219" s="30">
        <f t="shared" si="29"/>
        <v>93</v>
      </c>
      <c r="C219" s="31">
        <f t="shared" si="34"/>
        <v>1.55</v>
      </c>
      <c r="D219" s="48"/>
      <c r="E219" s="48">
        <f t="shared" si="30"/>
        <v>83.997641608351032</v>
      </c>
      <c r="F219" s="48">
        <f t="shared" si="35"/>
        <v>0</v>
      </c>
      <c r="G219" s="48">
        <f t="shared" si="36"/>
        <v>0</v>
      </c>
      <c r="H219" s="48">
        <f t="shared" si="37"/>
        <v>0</v>
      </c>
      <c r="I219" s="48">
        <f t="shared" si="38"/>
        <v>0</v>
      </c>
      <c r="L219"/>
      <c r="M219"/>
      <c r="N219"/>
      <c r="O219"/>
      <c r="P219"/>
      <c r="Q219"/>
      <c r="R219" s="64">
        <v>93</v>
      </c>
      <c r="S219" s="63">
        <f t="shared" si="39"/>
        <v>45.577068619353931</v>
      </c>
      <c r="T219" s="65">
        <f t="shared" si="40"/>
        <v>57.121946637754753</v>
      </c>
      <c r="U219" s="66">
        <f t="shared" si="41"/>
        <v>72.389600723109453</v>
      </c>
      <c r="V219" s="65">
        <f t="shared" si="42"/>
        <v>83.997641608351032</v>
      </c>
      <c r="AE219"/>
      <c r="AH219"/>
      <c r="AN219"/>
    </row>
    <row r="220" spans="1:40">
      <c r="A220" s="2"/>
      <c r="B220" s="30">
        <f t="shared" si="29"/>
        <v>93.5</v>
      </c>
      <c r="C220" s="31">
        <f t="shared" si="34"/>
        <v>1.5583333333333333</v>
      </c>
      <c r="D220" s="48"/>
      <c r="E220" s="48">
        <f t="shared" si="30"/>
        <v>83.691036179912459</v>
      </c>
      <c r="F220" s="48">
        <f t="shared" si="35"/>
        <v>0</v>
      </c>
      <c r="G220" s="48">
        <f t="shared" si="36"/>
        <v>0</v>
      </c>
      <c r="H220" s="48">
        <f t="shared" si="37"/>
        <v>0</v>
      </c>
      <c r="I220" s="48">
        <f t="shared" si="38"/>
        <v>0</v>
      </c>
      <c r="L220"/>
      <c r="M220"/>
      <c r="N220"/>
      <c r="O220"/>
      <c r="P220"/>
      <c r="Q220"/>
      <c r="R220" s="64">
        <v>93.5</v>
      </c>
      <c r="S220" s="63">
        <f t="shared" si="39"/>
        <v>45.413383167431959</v>
      </c>
      <c r="T220" s="65">
        <f t="shared" si="40"/>
        <v>56.915273016360288</v>
      </c>
      <c r="U220" s="66">
        <f t="shared" si="41"/>
        <v>72.126140052059966</v>
      </c>
      <c r="V220" s="65">
        <f t="shared" si="42"/>
        <v>83.691036179912459</v>
      </c>
      <c r="AE220"/>
      <c r="AH220"/>
      <c r="AN220"/>
    </row>
    <row r="221" spans="1:40">
      <c r="A221" s="2"/>
      <c r="B221" s="30">
        <f t="shared" si="29"/>
        <v>94</v>
      </c>
      <c r="C221" s="31">
        <f t="shared" si="34"/>
        <v>1.5666666666666667</v>
      </c>
      <c r="D221" s="48"/>
      <c r="E221" s="48">
        <f t="shared" si="30"/>
        <v>83.387176219045443</v>
      </c>
      <c r="F221" s="48">
        <f t="shared" si="35"/>
        <v>0</v>
      </c>
      <c r="G221" s="48">
        <f t="shared" si="36"/>
        <v>0</v>
      </c>
      <c r="H221" s="48">
        <f t="shared" si="37"/>
        <v>0</v>
      </c>
      <c r="I221" s="48">
        <f t="shared" si="38"/>
        <v>0</v>
      </c>
      <c r="L221"/>
      <c r="M221"/>
      <c r="N221"/>
      <c r="O221"/>
      <c r="P221"/>
      <c r="Q221"/>
      <c r="R221" s="64">
        <v>94</v>
      </c>
      <c r="S221" s="63">
        <f t="shared" si="39"/>
        <v>45.251153877739206</v>
      </c>
      <c r="T221" s="65">
        <f t="shared" si="40"/>
        <v>56.710443461139718</v>
      </c>
      <c r="U221" s="66">
        <f t="shared" si="41"/>
        <v>71.86503572059685</v>
      </c>
      <c r="V221" s="65">
        <f t="shared" si="42"/>
        <v>83.387176219045443</v>
      </c>
      <c r="AE221"/>
      <c r="AH221"/>
      <c r="AN221"/>
    </row>
    <row r="222" spans="1:40">
      <c r="A222" s="2"/>
      <c r="B222" s="30">
        <f t="shared" si="29"/>
        <v>94.5</v>
      </c>
      <c r="C222" s="31">
        <f t="shared" si="34"/>
        <v>1.575</v>
      </c>
      <c r="D222" s="48"/>
      <c r="E222" s="48">
        <f t="shared" si="30"/>
        <v>83.086022733347292</v>
      </c>
      <c r="F222" s="48">
        <f t="shared" si="35"/>
        <v>0</v>
      </c>
      <c r="G222" s="48">
        <f t="shared" si="36"/>
        <v>0</v>
      </c>
      <c r="H222" s="48">
        <f t="shared" si="37"/>
        <v>0</v>
      </c>
      <c r="I222" s="48">
        <f t="shared" si="38"/>
        <v>0</v>
      </c>
      <c r="L222"/>
      <c r="M222"/>
      <c r="N222"/>
      <c r="O222"/>
      <c r="P222"/>
      <c r="Q222"/>
      <c r="R222" s="64">
        <v>94.5</v>
      </c>
      <c r="S222" s="63">
        <f t="shared" si="39"/>
        <v>45.09036015340498</v>
      </c>
      <c r="T222" s="65">
        <f t="shared" si="40"/>
        <v>56.507431839985472</v>
      </c>
      <c r="U222" s="66">
        <f t="shared" si="41"/>
        <v>71.60625428767159</v>
      </c>
      <c r="V222" s="65">
        <f t="shared" si="42"/>
        <v>83.086022733347292</v>
      </c>
      <c r="AE222"/>
      <c r="AH222"/>
      <c r="AN222"/>
    </row>
    <row r="223" spans="1:40">
      <c r="A223" s="2"/>
      <c r="B223" s="30">
        <f t="shared" si="29"/>
        <v>95</v>
      </c>
      <c r="C223" s="31">
        <f t="shared" si="34"/>
        <v>1.5833333333333333</v>
      </c>
      <c r="D223" s="48"/>
      <c r="E223" s="48">
        <f t="shared" si="30"/>
        <v>82.787537486682524</v>
      </c>
      <c r="F223" s="48">
        <f t="shared" si="35"/>
        <v>0</v>
      </c>
      <c r="G223" s="48">
        <f t="shared" si="36"/>
        <v>0</v>
      </c>
      <c r="H223" s="48">
        <f t="shared" si="37"/>
        <v>0</v>
      </c>
      <c r="I223" s="48">
        <f t="shared" si="38"/>
        <v>0</v>
      </c>
      <c r="L223"/>
      <c r="M223"/>
      <c r="N223"/>
      <c r="O223"/>
      <c r="P223"/>
      <c r="Q223"/>
      <c r="R223" s="64">
        <v>95</v>
      </c>
      <c r="S223" s="63">
        <f t="shared" si="39"/>
        <v>44.930981795858152</v>
      </c>
      <c r="T223" s="65">
        <f t="shared" si="40"/>
        <v>56.306212526810839</v>
      </c>
      <c r="U223" s="66">
        <f t="shared" si="41"/>
        <v>71.349762960484284</v>
      </c>
      <c r="V223" s="65">
        <f t="shared" si="42"/>
        <v>82.787537486682524</v>
      </c>
      <c r="AE223"/>
      <c r="AH223"/>
      <c r="AN223"/>
    </row>
    <row r="224" spans="1:40">
      <c r="A224" s="2"/>
      <c r="B224" s="30">
        <f t="shared" si="29"/>
        <v>95.5</v>
      </c>
      <c r="C224" s="31">
        <f t="shared" si="34"/>
        <v>1.5916666666666666</v>
      </c>
      <c r="D224" s="48"/>
      <c r="E224" s="48">
        <f t="shared" si="30"/>
        <v>82.491682980628951</v>
      </c>
      <c r="F224" s="48">
        <f t="shared" si="35"/>
        <v>0</v>
      </c>
      <c r="G224" s="48">
        <f t="shared" si="36"/>
        <v>0</v>
      </c>
      <c r="H224" s="48">
        <f t="shared" si="37"/>
        <v>0</v>
      </c>
      <c r="I224" s="48">
        <f t="shared" si="38"/>
        <v>0</v>
      </c>
      <c r="L224"/>
      <c r="M224"/>
      <c r="N224"/>
      <c r="O224"/>
      <c r="P224"/>
      <c r="Q224"/>
      <c r="R224" s="64">
        <v>95.5</v>
      </c>
      <c r="S224" s="63">
        <f t="shared" si="39"/>
        <v>44.772998995077963</v>
      </c>
      <c r="T224" s="65">
        <f t="shared" si="40"/>
        <v>56.106760389151034</v>
      </c>
      <c r="U224" s="66">
        <f t="shared" si="41"/>
        <v>71.09552957858611</v>
      </c>
      <c r="V224" s="65">
        <f t="shared" si="42"/>
        <v>82.491682980628951</v>
      </c>
      <c r="AE224"/>
      <c r="AH224"/>
      <c r="AN224"/>
    </row>
    <row r="225" spans="1:40">
      <c r="A225" s="2"/>
      <c r="B225" s="30">
        <f t="shared" si="29"/>
        <v>96</v>
      </c>
      <c r="C225" s="31">
        <f t="shared" si="34"/>
        <v>1.6</v>
      </c>
      <c r="D225" s="48"/>
      <c r="E225" s="48">
        <f t="shared" si="30"/>
        <v>82.198422436473166</v>
      </c>
      <c r="F225" s="48">
        <f t="shared" si="35"/>
        <v>0</v>
      </c>
      <c r="G225" s="48">
        <f t="shared" si="36"/>
        <v>0</v>
      </c>
      <c r="H225" s="48">
        <f t="shared" si="37"/>
        <v>0</v>
      </c>
      <c r="I225" s="48">
        <f t="shared" si="38"/>
        <v>0</v>
      </c>
      <c r="L225"/>
      <c r="M225"/>
      <c r="N225"/>
      <c r="O225"/>
      <c r="P225"/>
      <c r="Q225"/>
      <c r="R225" s="64">
        <v>96</v>
      </c>
      <c r="S225" s="63">
        <f t="shared" si="39"/>
        <v>44.616392320133272</v>
      </c>
      <c r="T225" s="65">
        <f t="shared" si="40"/>
        <v>55.909050776131259</v>
      </c>
      <c r="U225" s="66">
        <f t="shared" si="41"/>
        <v>70.843522598453262</v>
      </c>
      <c r="V225" s="65">
        <f t="shared" si="42"/>
        <v>82.198422436473166</v>
      </c>
      <c r="AE225"/>
      <c r="AH225"/>
      <c r="AN225"/>
    </row>
    <row r="226" spans="1:40">
      <c r="A226" s="2"/>
      <c r="B226" s="30">
        <f t="shared" si="29"/>
        <v>96.5</v>
      </c>
      <c r="C226" s="31">
        <f t="shared" si="34"/>
        <v>1.6083333333333334</v>
      </c>
      <c r="D226" s="48"/>
      <c r="E226" s="48">
        <f t="shared" si="30"/>
        <v>81.907719777736574</v>
      </c>
      <c r="F226" s="48">
        <f t="shared" si="35"/>
        <v>0</v>
      </c>
      <c r="G226" s="48">
        <f t="shared" si="36"/>
        <v>0</v>
      </c>
      <c r="H226" s="48">
        <f t="shared" si="37"/>
        <v>0</v>
      </c>
      <c r="I226" s="48">
        <f t="shared" si="38"/>
        <v>0</v>
      </c>
      <c r="L226"/>
      <c r="M226"/>
      <c r="N226"/>
      <c r="O226"/>
      <c r="P226"/>
      <c r="Q226"/>
      <c r="R226" s="64">
        <v>96.5</v>
      </c>
      <c r="S226" s="63">
        <f t="shared" si="39"/>
        <v>44.461142709999962</v>
      </c>
      <c r="T226" s="65">
        <f t="shared" si="40"/>
        <v>55.713059506788852</v>
      </c>
      <c r="U226" s="66">
        <f t="shared" si="41"/>
        <v>70.59371107851446</v>
      </c>
      <c r="V226" s="65">
        <f t="shared" si="42"/>
        <v>81.907719777736574</v>
      </c>
      <c r="AE226"/>
      <c r="AH226"/>
      <c r="AN226"/>
    </row>
    <row r="227" spans="1:40">
      <c r="A227" s="2"/>
      <c r="B227" s="30">
        <f t="shared" ref="B227:B273" si="43">+B226+0.5</f>
        <v>97</v>
      </c>
      <c r="C227" s="31">
        <f t="shared" si="34"/>
        <v>1.6166666666666667</v>
      </c>
      <c r="D227" s="48"/>
      <c r="E227" s="48">
        <f t="shared" ref="E227:E273" si="44">VLOOKUP(B227,$R$34:$V$273,$B$12+1)</f>
        <v>81.619539613213945</v>
      </c>
      <c r="F227" s="48">
        <f t="shared" si="35"/>
        <v>0</v>
      </c>
      <c r="G227" s="48">
        <f t="shared" si="36"/>
        <v>0</v>
      </c>
      <c r="H227" s="48">
        <f t="shared" si="37"/>
        <v>0</v>
      </c>
      <c r="I227" s="48">
        <f t="shared" si="38"/>
        <v>0</v>
      </c>
      <c r="L227"/>
      <c r="M227"/>
      <c r="N227"/>
      <c r="O227"/>
      <c r="P227"/>
      <c r="Q227"/>
      <c r="R227" s="64">
        <v>97</v>
      </c>
      <c r="S227" s="63">
        <f t="shared" si="39"/>
        <v>44.30723146464684</v>
      </c>
      <c r="T227" s="65">
        <f t="shared" si="40"/>
        <v>55.518762858737574</v>
      </c>
      <c r="U227" s="66">
        <f t="shared" si="41"/>
        <v>70.346064664617941</v>
      </c>
      <c r="V227" s="65">
        <f t="shared" si="42"/>
        <v>81.619539613213945</v>
      </c>
      <c r="AE227"/>
      <c r="AH227"/>
      <c r="AN227"/>
    </row>
    <row r="228" spans="1:40">
      <c r="A228" s="2"/>
      <c r="B228" s="30">
        <f t="shared" si="43"/>
        <v>97.5</v>
      </c>
      <c r="C228" s="31">
        <f t="shared" si="34"/>
        <v>1.625</v>
      </c>
      <c r="D228" s="48"/>
      <c r="E228" s="48">
        <f t="shared" si="44"/>
        <v>81.333847220506016</v>
      </c>
      <c r="F228" s="48">
        <f t="shared" si="35"/>
        <v>0</v>
      </c>
      <c r="G228" s="48">
        <f t="shared" si="36"/>
        <v>0</v>
      </c>
      <c r="H228" s="48">
        <f t="shared" si="37"/>
        <v>0</v>
      </c>
      <c r="I228" s="48">
        <f t="shared" si="38"/>
        <v>0</v>
      </c>
      <c r="L228"/>
      <c r="M228"/>
      <c r="N228"/>
      <c r="O228"/>
      <c r="P228"/>
      <c r="Q228"/>
      <c r="R228" s="64">
        <v>97.5</v>
      </c>
      <c r="S228" s="63">
        <f t="shared" si="39"/>
        <v>44.154640236381269</v>
      </c>
      <c r="T228" s="65">
        <f t="shared" si="40"/>
        <v>55.326137557161836</v>
      </c>
      <c r="U228" s="66">
        <f t="shared" si="41"/>
        <v>70.100553575921424</v>
      </c>
      <c r="V228" s="65">
        <f t="shared" si="42"/>
        <v>81.333847220506016</v>
      </c>
      <c r="AE228"/>
      <c r="AH228"/>
      <c r="AN228"/>
    </row>
    <row r="229" spans="1:40">
      <c r="A229" s="2"/>
      <c r="B229" s="30">
        <f t="shared" si="43"/>
        <v>98</v>
      </c>
      <c r="C229" s="31">
        <f t="shared" si="34"/>
        <v>1.6333333333333333</v>
      </c>
      <c r="D229" s="48"/>
      <c r="E229" s="48">
        <f t="shared" si="44"/>
        <v>81.050608530030274</v>
      </c>
      <c r="F229" s="48">
        <f t="shared" si="35"/>
        <v>0</v>
      </c>
      <c r="G229" s="48">
        <f t="shared" si="36"/>
        <v>0</v>
      </c>
      <c r="H229" s="48">
        <f t="shared" si="37"/>
        <v>0</v>
      </c>
      <c r="I229" s="48">
        <f t="shared" si="38"/>
        <v>0</v>
      </c>
      <c r="L229"/>
      <c r="M229"/>
      <c r="N229"/>
      <c r="O229"/>
      <c r="P229"/>
      <c r="Q229"/>
      <c r="R229" s="64">
        <v>98</v>
      </c>
      <c r="S229" s="63">
        <f t="shared" si="39"/>
        <v>44.003351021445198</v>
      </c>
      <c r="T229" s="65">
        <f t="shared" si="40"/>
        <v>55.135160764130177</v>
      </c>
      <c r="U229" s="66">
        <f t="shared" si="41"/>
        <v>69.857148591191901</v>
      </c>
      <c r="V229" s="65">
        <f t="shared" si="42"/>
        <v>81.050608530030274</v>
      </c>
      <c r="AE229"/>
      <c r="AH229"/>
      <c r="AN229"/>
    </row>
    <row r="230" spans="1:40">
      <c r="A230" s="2"/>
      <c r="B230" s="30">
        <f t="shared" si="43"/>
        <v>98.5</v>
      </c>
      <c r="C230" s="31">
        <f t="shared" si="34"/>
        <v>1.6416666666666666</v>
      </c>
      <c r="D230" s="48"/>
      <c r="E230" s="48">
        <f t="shared" si="44"/>
        <v>80.769790109493343</v>
      </c>
      <c r="F230" s="48">
        <f t="shared" si="35"/>
        <v>0</v>
      </c>
      <c r="G230" s="48">
        <f t="shared" si="36"/>
        <v>0</v>
      </c>
      <c r="H230" s="48">
        <f t="shared" si="37"/>
        <v>0</v>
      </c>
      <c r="I230" s="48">
        <f t="shared" si="38"/>
        <v>0</v>
      </c>
      <c r="L230"/>
      <c r="M230"/>
      <c r="N230"/>
      <c r="O230"/>
      <c r="P230"/>
      <c r="Q230"/>
      <c r="R230" s="64">
        <v>98.5</v>
      </c>
      <c r="S230" s="63">
        <f t="shared" si="39"/>
        <v>43.853346151853472</v>
      </c>
      <c r="T230" s="65">
        <f t="shared" si="40"/>
        <v>54.945810068216765</v>
      </c>
      <c r="U230" s="66">
        <f t="shared" si="41"/>
        <v>69.615821035500389</v>
      </c>
      <c r="V230" s="65">
        <f t="shared" si="42"/>
        <v>80.769790109493343</v>
      </c>
      <c r="AE230"/>
      <c r="AH230"/>
      <c r="AN230"/>
    </row>
    <row r="231" spans="1:40">
      <c r="A231" s="2"/>
      <c r="B231" s="30">
        <f t="shared" si="43"/>
        <v>99</v>
      </c>
      <c r="C231" s="31">
        <f t="shared" si="34"/>
        <v>1.65</v>
      </c>
      <c r="D231" s="48"/>
      <c r="E231" s="48">
        <f t="shared" si="44"/>
        <v>80.491359148808939</v>
      </c>
      <c r="F231" s="48">
        <f t="shared" si="35"/>
        <v>0</v>
      </c>
      <c r="G231" s="48">
        <f t="shared" si="36"/>
        <v>0</v>
      </c>
      <c r="H231" s="48">
        <f t="shared" si="37"/>
        <v>0</v>
      </c>
      <c r="I231" s="48">
        <f t="shared" si="38"/>
        <v>0</v>
      </c>
      <c r="L231"/>
      <c r="M231"/>
      <c r="N231"/>
      <c r="O231"/>
      <c r="P231"/>
      <c r="Q231"/>
      <c r="R231" s="64">
        <v>99</v>
      </c>
      <c r="S231" s="63">
        <f t="shared" si="39"/>
        <v>43.704608287465895</v>
      </c>
      <c r="T231" s="65">
        <f t="shared" si="40"/>
        <v>54.758063474420652</v>
      </c>
      <c r="U231" s="66">
        <f t="shared" si="41"/>
        <v>69.376542767298744</v>
      </c>
      <c r="V231" s="65">
        <f t="shared" si="42"/>
        <v>80.491359148808939</v>
      </c>
      <c r="AE231"/>
      <c r="AH231"/>
      <c r="AN231"/>
    </row>
    <row r="232" spans="1:40">
      <c r="A232" s="2"/>
      <c r="B232" s="30">
        <f t="shared" si="43"/>
        <v>99.5</v>
      </c>
      <c r="C232" s="31">
        <f t="shared" si="34"/>
        <v>1.6583333333333334</v>
      </c>
      <c r="D232" s="48"/>
      <c r="E232" s="48">
        <f t="shared" si="44"/>
        <v>80.21528344544727</v>
      </c>
      <c r="F232" s="48">
        <f t="shared" si="35"/>
        <v>0</v>
      </c>
      <c r="G232" s="48">
        <f t="shared" si="36"/>
        <v>0</v>
      </c>
      <c r="H232" s="48">
        <f t="shared" si="37"/>
        <v>0</v>
      </c>
      <c r="I232" s="48">
        <f t="shared" si="38"/>
        <v>0</v>
      </c>
      <c r="L232"/>
      <c r="M232"/>
      <c r="N232"/>
      <c r="O232"/>
      <c r="P232"/>
      <c r="Q232"/>
      <c r="R232" s="64">
        <v>99.5</v>
      </c>
      <c r="S232" s="63">
        <f t="shared" si="39"/>
        <v>43.557120408285705</v>
      </c>
      <c r="T232" s="65">
        <f t="shared" si="40"/>
        <v>54.571899394372792</v>
      </c>
      <c r="U232" s="66">
        <f t="shared" si="41"/>
        <v>69.139286165865798</v>
      </c>
      <c r="V232" s="65">
        <f t="shared" si="42"/>
        <v>80.21528344544727</v>
      </c>
      <c r="AE232"/>
      <c r="AH232"/>
      <c r="AN232"/>
    </row>
    <row r="233" spans="1:40">
      <c r="A233" s="2"/>
      <c r="B233" s="30">
        <f t="shared" si="43"/>
        <v>100</v>
      </c>
      <c r="C233" s="31">
        <f t="shared" si="34"/>
        <v>1.6666666666666667</v>
      </c>
      <c r="D233" s="48"/>
      <c r="E233" s="48">
        <f t="shared" si="44"/>
        <v>79.941531390200609</v>
      </c>
      <c r="F233" s="48">
        <f t="shared" si="35"/>
        <v>0</v>
      </c>
      <c r="G233" s="48">
        <f t="shared" si="36"/>
        <v>0</v>
      </c>
      <c r="H233" s="48">
        <f t="shared" si="37"/>
        <v>0</v>
      </c>
      <c r="I233" s="48">
        <f t="shared" si="38"/>
        <v>0</v>
      </c>
      <c r="L233"/>
      <c r="M233"/>
      <c r="N233"/>
      <c r="O233"/>
      <c r="P233"/>
      <c r="Q233"/>
      <c r="R233" s="64">
        <v>100</v>
      </c>
      <c r="S233" s="63">
        <f t="shared" si="39"/>
        <v>43.410865806976261</v>
      </c>
      <c r="T233" s="65">
        <f t="shared" si="40"/>
        <v>54.387296636821347</v>
      </c>
      <c r="U233" s="66">
        <f t="shared" si="41"/>
        <v>68.904024119110176</v>
      </c>
      <c r="V233" s="65">
        <f t="shared" si="42"/>
        <v>79.941531390200609</v>
      </c>
      <c r="AE233"/>
      <c r="AH233"/>
      <c r="AN233"/>
    </row>
    <row r="234" spans="1:40">
      <c r="A234" s="2"/>
      <c r="B234" s="30">
        <f t="shared" si="43"/>
        <v>100.5</v>
      </c>
      <c r="C234" s="31">
        <f t="shared" si="34"/>
        <v>1.675</v>
      </c>
      <c r="D234" s="48"/>
      <c r="E234" s="48">
        <f t="shared" si="44"/>
        <v>79.670071953351894</v>
      </c>
      <c r="F234" s="48">
        <f t="shared" si="35"/>
        <v>0</v>
      </c>
      <c r="G234" s="48">
        <f t="shared" si="36"/>
        <v>0</v>
      </c>
      <c r="H234" s="48">
        <f t="shared" si="37"/>
        <v>0</v>
      </c>
      <c r="I234" s="48">
        <f t="shared" si="38"/>
        <v>0</v>
      </c>
      <c r="L234"/>
      <c r="M234"/>
      <c r="N234"/>
      <c r="O234"/>
      <c r="P234"/>
      <c r="Q234"/>
      <c r="R234" s="64">
        <v>100.5</v>
      </c>
      <c r="S234" s="63">
        <f t="shared" si="39"/>
        <v>43.26582808158944</v>
      </c>
      <c r="T234" s="65">
        <f t="shared" si="40"/>
        <v>54.204234398385793</v>
      </c>
      <c r="U234" s="66">
        <f t="shared" si="41"/>
        <v>68.670730011718078</v>
      </c>
      <c r="V234" s="65">
        <f t="shared" si="42"/>
        <v>79.670071953351894</v>
      </c>
      <c r="AE234"/>
      <c r="AH234"/>
      <c r="AN234"/>
    </row>
    <row r="235" spans="1:40">
      <c r="A235" s="2"/>
      <c r="B235" s="30">
        <f t="shared" si="43"/>
        <v>101</v>
      </c>
      <c r="C235" s="31">
        <f t="shared" si="34"/>
        <v>1.6833333333333333</v>
      </c>
      <c r="D235" s="48"/>
      <c r="E235" s="48">
        <f t="shared" si="44"/>
        <v>79.400874671232202</v>
      </c>
      <c r="F235" s="48">
        <f t="shared" si="35"/>
        <v>0</v>
      </c>
      <c r="G235" s="48">
        <f t="shared" si="36"/>
        <v>0</v>
      </c>
      <c r="H235" s="48">
        <f t="shared" si="37"/>
        <v>0</v>
      </c>
      <c r="I235" s="48">
        <f t="shared" si="38"/>
        <v>0</v>
      </c>
      <c r="L235"/>
      <c r="M235"/>
      <c r="N235"/>
      <c r="O235"/>
      <c r="P235"/>
      <c r="Q235"/>
      <c r="R235" s="64">
        <v>101</v>
      </c>
      <c r="S235" s="63">
        <f t="shared" si="39"/>
        <v>43.121991128497868</v>
      </c>
      <c r="T235" s="65">
        <f t="shared" si="40"/>
        <v>54.022692254570842</v>
      </c>
      <c r="U235" s="66">
        <f t="shared" si="41"/>
        <v>68.439377713634528</v>
      </c>
      <c r="V235" s="65">
        <f t="shared" si="42"/>
        <v>79.400874671232202</v>
      </c>
      <c r="AE235"/>
      <c r="AH235"/>
      <c r="AN235"/>
    </row>
    <row r="236" spans="1:40">
      <c r="A236" s="2"/>
      <c r="B236" s="30">
        <f t="shared" si="43"/>
        <v>101.5</v>
      </c>
      <c r="C236" s="31">
        <f t="shared" si="34"/>
        <v>1.6916666666666667</v>
      </c>
      <c r="D236" s="48"/>
      <c r="E236" s="48">
        <f t="shared" si="44"/>
        <v>79.133909633155639</v>
      </c>
      <c r="F236" s="48">
        <f t="shared" si="35"/>
        <v>0</v>
      </c>
      <c r="G236" s="48">
        <f t="shared" si="36"/>
        <v>0</v>
      </c>
      <c r="H236" s="48">
        <f t="shared" si="37"/>
        <v>0</v>
      </c>
      <c r="I236" s="48">
        <f t="shared" si="38"/>
        <v>0</v>
      </c>
      <c r="L236"/>
      <c r="M236"/>
      <c r="N236"/>
      <c r="O236"/>
      <c r="P236"/>
      <c r="Q236"/>
      <c r="R236" s="64">
        <v>101.5</v>
      </c>
      <c r="S236" s="63">
        <f t="shared" si="39"/>
        <v>42.979339135525208</v>
      </c>
      <c r="T236" s="65">
        <f t="shared" si="40"/>
        <v>53.842650151032288</v>
      </c>
      <c r="U236" s="66">
        <f t="shared" si="41"/>
        <v>68.209941568867478</v>
      </c>
      <c r="V236" s="65">
        <f t="shared" si="42"/>
        <v>79.133909633155639</v>
      </c>
      <c r="AE236"/>
      <c r="AH236"/>
      <c r="AN236"/>
    </row>
    <row r="237" spans="1:40">
      <c r="A237" s="2"/>
      <c r="B237" s="30">
        <f t="shared" si="43"/>
        <v>102</v>
      </c>
      <c r="C237" s="31">
        <f t="shared" si="34"/>
        <v>1.7</v>
      </c>
      <c r="D237" s="48"/>
      <c r="E237" s="48">
        <f t="shared" si="44"/>
        <v>78.869147468717344</v>
      </c>
      <c r="F237" s="48">
        <f t="shared" si="35"/>
        <v>0</v>
      </c>
      <c r="G237" s="48">
        <f t="shared" si="36"/>
        <v>0</v>
      </c>
      <c r="H237" s="48">
        <f t="shared" si="37"/>
        <v>0</v>
      </c>
      <c r="I237" s="48">
        <f t="shared" si="38"/>
        <v>0</v>
      </c>
      <c r="L237"/>
      <c r="M237"/>
      <c r="N237"/>
      <c r="O237"/>
      <c r="P237"/>
      <c r="Q237"/>
      <c r="R237" s="64">
        <v>102</v>
      </c>
      <c r="S237" s="63">
        <f t="shared" si="39"/>
        <v>42.837856575267253</v>
      </c>
      <c r="T237" s="65">
        <f t="shared" si="40"/>
        <v>53.664088395085571</v>
      </c>
      <c r="U237" s="66">
        <f t="shared" si="41"/>
        <v>67.982396384603433</v>
      </c>
      <c r="V237" s="65">
        <f t="shared" si="42"/>
        <v>78.869147468717344</v>
      </c>
      <c r="AE237"/>
      <c r="AH237"/>
      <c r="AN237"/>
    </row>
    <row r="238" spans="1:40">
      <c r="A238" s="2"/>
      <c r="B238" s="30">
        <f t="shared" si="43"/>
        <v>102.5</v>
      </c>
      <c r="C238" s="31">
        <f t="shared" si="34"/>
        <v>1.7083333333333333</v>
      </c>
      <c r="D238" s="48"/>
      <c r="E238" s="48">
        <f t="shared" si="44"/>
        <v>78.606559335444743</v>
      </c>
      <c r="F238" s="48">
        <f t="shared" si="35"/>
        <v>0</v>
      </c>
      <c r="G238" s="48">
        <f t="shared" si="36"/>
        <v>0</v>
      </c>
      <c r="H238" s="48">
        <f t="shared" si="37"/>
        <v>0</v>
      </c>
      <c r="I238" s="48">
        <f t="shared" si="38"/>
        <v>0</v>
      </c>
      <c r="L238"/>
      <c r="M238"/>
      <c r="N238"/>
      <c r="O238"/>
      <c r="P238"/>
      <c r="Q238"/>
      <c r="R238" s="64">
        <v>102.5</v>
      </c>
      <c r="S238" s="63">
        <f t="shared" si="39"/>
        <v>42.697528198598121</v>
      </c>
      <c r="T238" s="65">
        <f t="shared" si="40"/>
        <v>53.486987647449887</v>
      </c>
      <c r="U238" s="66">
        <f t="shared" si="41"/>
        <v>67.756717420625222</v>
      </c>
      <c r="V238" s="65">
        <f t="shared" si="42"/>
        <v>78.606559335444743</v>
      </c>
      <c r="AE238"/>
      <c r="AH238"/>
      <c r="AN238"/>
    </row>
    <row r="239" spans="1:40">
      <c r="A239" s="2"/>
      <c r="B239" s="30">
        <f t="shared" si="43"/>
        <v>103</v>
      </c>
      <c r="C239" s="31">
        <f t="shared" si="34"/>
        <v>1.7166666666666666</v>
      </c>
      <c r="D239" s="48"/>
      <c r="E239" s="48">
        <f t="shared" si="44"/>
        <v>78.346116906789234</v>
      </c>
      <c r="F239" s="48">
        <f t="shared" si="35"/>
        <v>0</v>
      </c>
      <c r="G239" s="48">
        <f t="shared" si="36"/>
        <v>0</v>
      </c>
      <c r="H239" s="48">
        <f t="shared" si="37"/>
        <v>0</v>
      </c>
      <c r="I239" s="48">
        <f t="shared" si="38"/>
        <v>0</v>
      </c>
      <c r="L239"/>
      <c r="M239"/>
      <c r="N239"/>
      <c r="O239"/>
      <c r="P239"/>
      <c r="Q239"/>
      <c r="R239" s="64">
        <v>103</v>
      </c>
      <c r="S239" s="63">
        <f t="shared" si="39"/>
        <v>42.558339028355306</v>
      </c>
      <c r="T239" s="65">
        <f t="shared" si="40"/>
        <v>53.311328914220098</v>
      </c>
      <c r="U239" s="66">
        <f t="shared" si="41"/>
        <v>67.532880379021719</v>
      </c>
      <c r="V239" s="65">
        <f t="shared" si="42"/>
        <v>78.346116906789234</v>
      </c>
      <c r="AE239"/>
      <c r="AH239"/>
      <c r="AN239"/>
    </row>
    <row r="240" spans="1:40">
      <c r="A240" s="2"/>
      <c r="B240" s="30">
        <f t="shared" si="43"/>
        <v>103.5</v>
      </c>
      <c r="C240" s="31">
        <f t="shared" si="34"/>
        <v>1.7250000000000001</v>
      </c>
      <c r="D240" s="48"/>
      <c r="E240" s="48">
        <f t="shared" si="44"/>
        <v>78.087792360447736</v>
      </c>
      <c r="F240" s="48">
        <f t="shared" si="35"/>
        <v>0</v>
      </c>
      <c r="G240" s="48">
        <f t="shared" si="36"/>
        <v>0</v>
      </c>
      <c r="H240" s="48">
        <f t="shared" si="37"/>
        <v>0</v>
      </c>
      <c r="I240" s="48">
        <f t="shared" si="38"/>
        <v>0</v>
      </c>
      <c r="L240"/>
      <c r="M240"/>
      <c r="N240"/>
      <c r="O240"/>
      <c r="P240"/>
      <c r="Q240"/>
      <c r="R240" s="64">
        <v>103.5</v>
      </c>
      <c r="S240" s="63">
        <f t="shared" si="39"/>
        <v>42.42027435319784</v>
      </c>
      <c r="T240" s="65">
        <f t="shared" si="40"/>
        <v>53.137093539058569</v>
      </c>
      <c r="U240" s="66">
        <f t="shared" si="41"/>
        <v>67.310861394180208</v>
      </c>
      <c r="V240" s="65">
        <f t="shared" si="42"/>
        <v>78.087792360447736</v>
      </c>
      <c r="AE240"/>
      <c r="AH240"/>
      <c r="AN240"/>
    </row>
    <row r="241" spans="1:40">
      <c r="A241" s="2"/>
      <c r="B241" s="30">
        <f t="shared" si="43"/>
        <v>104</v>
      </c>
      <c r="C241" s="31">
        <f t="shared" si="34"/>
        <v>1.7333333333333334</v>
      </c>
      <c r="D241" s="48"/>
      <c r="E241" s="48">
        <f t="shared" si="44"/>
        <v>77.831558367003538</v>
      </c>
      <c r="F241" s="48">
        <f t="shared" si="35"/>
        <v>0</v>
      </c>
      <c r="G241" s="48">
        <f t="shared" si="36"/>
        <v>0</v>
      </c>
      <c r="H241" s="48">
        <f t="shared" si="37"/>
        <v>0</v>
      </c>
      <c r="I241" s="48">
        <f t="shared" si="38"/>
        <v>0</v>
      </c>
      <c r="L241"/>
      <c r="M241"/>
      <c r="N241"/>
      <c r="O241"/>
      <c r="P241"/>
      <c r="Q241"/>
      <c r="R241" s="64">
        <v>104</v>
      </c>
      <c r="S241" s="63">
        <f t="shared" si="39"/>
        <v>42.283319721631976</v>
      </c>
      <c r="T241" s="65">
        <f t="shared" si="40"/>
        <v>52.964263195600545</v>
      </c>
      <c r="U241" s="66">
        <f t="shared" si="41"/>
        <v>67.090637023051698</v>
      </c>
      <c r="V241" s="65">
        <f t="shared" si="42"/>
        <v>77.831558367003538</v>
      </c>
      <c r="AE241"/>
      <c r="AH241"/>
      <c r="AN241"/>
    </row>
    <row r="242" spans="1:40">
      <c r="A242" s="2"/>
      <c r="B242" s="30">
        <f t="shared" si="43"/>
        <v>104.5</v>
      </c>
      <c r="C242" s="31">
        <f t="shared" si="34"/>
        <v>1.7416666666666667</v>
      </c>
      <c r="D242" s="48"/>
      <c r="E242" s="48">
        <f t="shared" si="44"/>
        <v>77.577388078876538</v>
      </c>
      <c r="F242" s="48">
        <f t="shared" si="35"/>
        <v>0</v>
      </c>
      <c r="G242" s="48">
        <f t="shared" si="36"/>
        <v>0</v>
      </c>
      <c r="H242" s="48">
        <f t="shared" si="37"/>
        <v>0</v>
      </c>
      <c r="I242" s="48">
        <f t="shared" si="38"/>
        <v>0</v>
      </c>
      <c r="L242"/>
      <c r="M242"/>
      <c r="N242"/>
      <c r="O242"/>
      <c r="P242"/>
      <c r="Q242"/>
      <c r="R242" s="64">
        <v>104.5</v>
      </c>
      <c r="S242" s="63">
        <f t="shared" si="39"/>
        <v>42.147460936199366</v>
      </c>
      <c r="T242" s="65">
        <f t="shared" si="40"/>
        <v>52.792819880065814</v>
      </c>
      <c r="U242" s="66">
        <f t="shared" si="41"/>
        <v>66.872184235682042</v>
      </c>
      <c r="V242" s="65">
        <f t="shared" si="42"/>
        <v>77.577388078876538</v>
      </c>
      <c r="AE242"/>
      <c r="AH242"/>
      <c r="AN242"/>
    </row>
    <row r="243" spans="1:40">
      <c r="A243" s="2"/>
      <c r="B243" s="30">
        <f t="shared" si="43"/>
        <v>105</v>
      </c>
      <c r="C243" s="31">
        <f t="shared" si="34"/>
        <v>1.75</v>
      </c>
      <c r="D243" s="48"/>
      <c r="E243" s="48">
        <f t="shared" si="44"/>
        <v>77.325255119572034</v>
      </c>
      <c r="F243" s="48">
        <f t="shared" si="35"/>
        <v>0</v>
      </c>
      <c r="G243" s="48">
        <f t="shared" si="36"/>
        <v>0</v>
      </c>
      <c r="H243" s="48">
        <f t="shared" si="37"/>
        <v>0</v>
      </c>
      <c r="I243" s="48">
        <f t="shared" si="38"/>
        <v>0</v>
      </c>
      <c r="L243"/>
      <c r="M243"/>
      <c r="N243"/>
      <c r="O243"/>
      <c r="P243"/>
      <c r="Q243"/>
      <c r="R243" s="64">
        <v>105</v>
      </c>
      <c r="S243" s="63">
        <f t="shared" si="39"/>
        <v>42.012684047822027</v>
      </c>
      <c r="T243" s="65">
        <f t="shared" si="40"/>
        <v>52.622745904070271</v>
      </c>
      <c r="U243" s="66">
        <f t="shared" si="41"/>
        <v>66.655480405998432</v>
      </c>
      <c r="V243" s="65">
        <f t="shared" si="42"/>
        <v>77.325255119572034</v>
      </c>
      <c r="AE243"/>
      <c r="AH243"/>
      <c r="AN243"/>
    </row>
    <row r="244" spans="1:40">
      <c r="A244" s="2"/>
      <c r="B244" s="30">
        <f t="shared" si="43"/>
        <v>105.5</v>
      </c>
      <c r="C244" s="31">
        <f t="shared" si="34"/>
        <v>1.7583333333333333</v>
      </c>
      <c r="D244" s="48"/>
      <c r="E244" s="48">
        <f t="shared" si="44"/>
        <v>77.075133573219986</v>
      </c>
      <c r="F244" s="48">
        <f t="shared" si="35"/>
        <v>0</v>
      </c>
      <c r="G244" s="48">
        <f t="shared" si="36"/>
        <v>0</v>
      </c>
      <c r="H244" s="48">
        <f t="shared" si="37"/>
        <v>0</v>
      </c>
      <c r="I244" s="48">
        <f t="shared" si="38"/>
        <v>0</v>
      </c>
      <c r="L244"/>
      <c r="M244"/>
      <c r="N244"/>
      <c r="O244"/>
      <c r="P244"/>
      <c r="Q244"/>
      <c r="R244" s="64">
        <v>105.5</v>
      </c>
      <c r="S244" s="63">
        <f t="shared" si="39"/>
        <v>41.878975350299513</v>
      </c>
      <c r="T244" s="65">
        <f t="shared" si="40"/>
        <v>52.454023887630967</v>
      </c>
      <c r="U244" s="66">
        <f t="shared" si="41"/>
        <v>66.440503302844419</v>
      </c>
      <c r="V244" s="65">
        <f t="shared" si="42"/>
        <v>77.075133573219986</v>
      </c>
      <c r="AE244"/>
      <c r="AH244"/>
      <c r="AN244"/>
    </row>
    <row r="245" spans="1:40">
      <c r="A245" s="2"/>
      <c r="B245" s="30">
        <f t="shared" si="43"/>
        <v>106</v>
      </c>
      <c r="C245" s="31">
        <f t="shared" si="34"/>
        <v>1.7666666666666666</v>
      </c>
      <c r="D245" s="48"/>
      <c r="E245" s="48">
        <f t="shared" si="44"/>
        <v>76.82699797439426</v>
      </c>
      <c r="F245" s="48">
        <f t="shared" si="35"/>
        <v>0</v>
      </c>
      <c r="G245" s="48">
        <f t="shared" si="36"/>
        <v>0</v>
      </c>
      <c r="H245" s="48">
        <f t="shared" si="37"/>
        <v>0</v>
      </c>
      <c r="I245" s="48">
        <f t="shared" si="38"/>
        <v>0</v>
      </c>
      <c r="L245"/>
      <c r="M245"/>
      <c r="N245"/>
      <c r="O245"/>
      <c r="P245"/>
      <c r="Q245"/>
      <c r="R245" s="64">
        <v>106</v>
      </c>
      <c r="S245" s="63">
        <f t="shared" si="39"/>
        <v>41.746321374953489</v>
      </c>
      <c r="T245" s="65">
        <f t="shared" si="40"/>
        <v>52.286636752358696</v>
      </c>
      <c r="U245" s="66">
        <f t="shared" si="41"/>
        <v>66.227231081255582</v>
      </c>
      <c r="V245" s="65">
        <f t="shared" si="42"/>
        <v>76.82699797439426</v>
      </c>
      <c r="AE245"/>
      <c r="AH245"/>
      <c r="AN245"/>
    </row>
    <row r="246" spans="1:40">
      <c r="A246" s="2"/>
      <c r="B246" s="30">
        <f t="shared" si="43"/>
        <v>106.5</v>
      </c>
      <c r="C246" s="31">
        <f t="shared" si="34"/>
        <v>1.7749999999999999</v>
      </c>
      <c r="D246" s="48"/>
      <c r="E246" s="48">
        <f t="shared" si="44"/>
        <v>76.580823298203768</v>
      </c>
      <c r="F246" s="48">
        <f t="shared" si="35"/>
        <v>0</v>
      </c>
      <c r="G246" s="48">
        <f t="shared" si="36"/>
        <v>0</v>
      </c>
      <c r="H246" s="48">
        <f t="shared" si="37"/>
        <v>0</v>
      </c>
      <c r="I246" s="48">
        <f t="shared" si="38"/>
        <v>0</v>
      </c>
      <c r="L246"/>
      <c r="M246"/>
      <c r="N246"/>
      <c r="O246"/>
      <c r="P246"/>
      <c r="Q246"/>
      <c r="R246" s="64">
        <v>106.5</v>
      </c>
      <c r="S246" s="63">
        <f t="shared" si="39"/>
        <v>41.614708885414842</v>
      </c>
      <c r="T246" s="65">
        <f t="shared" si="40"/>
        <v>52.120567714831829</v>
      </c>
      <c r="U246" s="66">
        <f t="shared" si="41"/>
        <v>66.015642273967387</v>
      </c>
      <c r="V246" s="65">
        <f t="shared" si="42"/>
        <v>76.580823298203768</v>
      </c>
      <c r="AE246"/>
      <c r="AH246"/>
      <c r="AN246"/>
    </row>
    <row r="247" spans="1:40">
      <c r="A247" s="2"/>
      <c r="B247" s="30">
        <f t="shared" si="43"/>
        <v>107</v>
      </c>
      <c r="C247" s="31">
        <f t="shared" si="34"/>
        <v>1.7833333333333334</v>
      </c>
      <c r="D247" s="48"/>
      <c r="E247" s="48">
        <f t="shared" si="44"/>
        <v>76.336584950647591</v>
      </c>
      <c r="F247" s="48">
        <f t="shared" si="35"/>
        <v>0</v>
      </c>
      <c r="G247" s="48">
        <f t="shared" si="36"/>
        <v>0</v>
      </c>
      <c r="H247" s="48">
        <f t="shared" si="37"/>
        <v>0</v>
      </c>
      <c r="I247" s="48">
        <f t="shared" si="38"/>
        <v>0</v>
      </c>
      <c r="L247"/>
      <c r="M247"/>
      <c r="N247"/>
      <c r="O247"/>
      <c r="P247"/>
      <c r="Q247"/>
      <c r="R247" s="64">
        <v>107</v>
      </c>
      <c r="S247" s="63">
        <f t="shared" si="39"/>
        <v>41.484124872549259</v>
      </c>
      <c r="T247" s="65">
        <f t="shared" si="40"/>
        <v>51.955800280146491</v>
      </c>
      <c r="U247" s="66">
        <f t="shared" si="41"/>
        <v>65.805715783149495</v>
      </c>
      <c r="V247" s="65">
        <f t="shared" si="42"/>
        <v>76.336584950647591</v>
      </c>
      <c r="AE247"/>
      <c r="AH247"/>
      <c r="AN247"/>
    </row>
    <row r="248" spans="1:40">
      <c r="A248" s="2"/>
      <c r="B248" s="30">
        <f t="shared" si="43"/>
        <v>107.5</v>
      </c>
      <c r="C248" s="31">
        <f t="shared" si="34"/>
        <v>1.7916666666666667</v>
      </c>
      <c r="D248" s="48"/>
      <c r="E248" s="48">
        <f t="shared" si="44"/>
        <v>76.094258759223834</v>
      </c>
      <c r="F248" s="48">
        <f t="shared" si="35"/>
        <v>0</v>
      </c>
      <c r="G248" s="48">
        <f t="shared" si="36"/>
        <v>0</v>
      </c>
      <c r="H248" s="48">
        <f t="shared" si="37"/>
        <v>0</v>
      </c>
      <c r="I248" s="48">
        <f t="shared" si="38"/>
        <v>0</v>
      </c>
      <c r="L248"/>
      <c r="M248"/>
      <c r="N248"/>
      <c r="O248"/>
      <c r="P248"/>
      <c r="Q248"/>
      <c r="R248" s="64">
        <v>107.5</v>
      </c>
      <c r="S248" s="63">
        <f t="shared" si="39"/>
        <v>41.35455654951641</v>
      </c>
      <c r="T248" s="65">
        <f t="shared" si="40"/>
        <v>51.792318235636579</v>
      </c>
      <c r="U248" s="66">
        <f t="shared" si="41"/>
        <v>65.597430872357634</v>
      </c>
      <c r="V248" s="65">
        <f t="shared" si="42"/>
        <v>76.094258759223834</v>
      </c>
      <c r="AE248"/>
      <c r="AH248"/>
      <c r="AN248"/>
    </row>
    <row r="249" spans="1:40">
      <c r="A249" s="2"/>
      <c r="B249" s="30">
        <f t="shared" si="43"/>
        <v>108</v>
      </c>
      <c r="C249" s="31">
        <f t="shared" si="34"/>
        <v>1.8</v>
      </c>
      <c r="D249" s="48"/>
      <c r="E249" s="48">
        <f t="shared" si="44"/>
        <v>75.853820963787001</v>
      </c>
      <c r="F249" s="48">
        <f t="shared" si="35"/>
        <v>0</v>
      </c>
      <c r="G249" s="48">
        <f t="shared" si="36"/>
        <v>0</v>
      </c>
      <c r="H249" s="48">
        <f t="shared" si="37"/>
        <v>0</v>
      </c>
      <c r="I249" s="48">
        <f t="shared" si="38"/>
        <v>0</v>
      </c>
      <c r="L249"/>
      <c r="M249"/>
      <c r="N249"/>
      <c r="O249"/>
      <c r="P249"/>
      <c r="Q249"/>
      <c r="R249" s="64">
        <v>108</v>
      </c>
      <c r="S249" s="63">
        <f t="shared" si="39"/>
        <v>41.22599134695934</v>
      </c>
      <c r="T249" s="65">
        <f t="shared" si="40"/>
        <v>51.630105644759503</v>
      </c>
      <c r="U249" s="66">
        <f t="shared" si="41"/>
        <v>65.390767158697955</v>
      </c>
      <c r="V249" s="65">
        <f t="shared" si="42"/>
        <v>75.853820963787001</v>
      </c>
      <c r="AE249"/>
      <c r="AH249"/>
      <c r="AN249"/>
    </row>
    <row r="250" spans="1:40">
      <c r="A250" s="2"/>
      <c r="B250" s="30">
        <f t="shared" si="43"/>
        <v>108.5</v>
      </c>
      <c r="C250" s="31">
        <f t="shared" si="34"/>
        <v>1.8083333333333333</v>
      </c>
      <c r="D250" s="48"/>
      <c r="E250" s="48">
        <f t="shared" si="44"/>
        <v>75.615248207644484</v>
      </c>
      <c r="F250" s="48">
        <f t="shared" si="35"/>
        <v>0</v>
      </c>
      <c r="G250" s="48">
        <f t="shared" si="36"/>
        <v>0</v>
      </c>
      <c r="H250" s="48">
        <f t="shared" si="37"/>
        <v>0</v>
      </c>
      <c r="I250" s="48">
        <f t="shared" si="38"/>
        <v>0</v>
      </c>
      <c r="L250"/>
      <c r="M250"/>
      <c r="N250"/>
      <c r="O250"/>
      <c r="P250"/>
      <c r="Q250"/>
      <c r="R250" s="64">
        <v>108.5</v>
      </c>
      <c r="S250" s="63">
        <f t="shared" si="39"/>
        <v>41.098416908319521</v>
      </c>
      <c r="T250" s="65">
        <f t="shared" si="40"/>
        <v>51.469146841141651</v>
      </c>
      <c r="U250" s="66">
        <f t="shared" si="41"/>
        <v>65.185704605196619</v>
      </c>
      <c r="V250" s="65">
        <f t="shared" si="42"/>
        <v>75.615248207644484</v>
      </c>
      <c r="AE250"/>
      <c r="AH250"/>
      <c r="AN250"/>
    </row>
    <row r="251" spans="1:40">
      <c r="A251" s="2"/>
      <c r="B251" s="30">
        <f t="shared" si="43"/>
        <v>109</v>
      </c>
      <c r="C251" s="31">
        <f t="shared" si="34"/>
        <v>1.8166666666666667</v>
      </c>
      <c r="D251" s="48"/>
      <c r="E251" s="48">
        <f t="shared" si="44"/>
        <v>75.378517528884871</v>
      </c>
      <c r="F251" s="48">
        <f t="shared" si="35"/>
        <v>0</v>
      </c>
      <c r="G251" s="48">
        <f t="shared" si="36"/>
        <v>0</v>
      </c>
      <c r="H251" s="48">
        <f t="shared" si="37"/>
        <v>0</v>
      </c>
      <c r="I251" s="48">
        <f t="shared" si="38"/>
        <v>0</v>
      </c>
      <c r="L251"/>
      <c r="M251"/>
      <c r="N251"/>
      <c r="O251"/>
      <c r="P251"/>
      <c r="Q251"/>
      <c r="R251" s="64">
        <v>109</v>
      </c>
      <c r="S251" s="63">
        <f t="shared" si="39"/>
        <v>40.971821085273682</v>
      </c>
      <c r="T251" s="65">
        <f t="shared" si="40"/>
        <v>51.30942642277887</v>
      </c>
      <c r="U251" s="66">
        <f t="shared" si="41"/>
        <v>64.982223513367686</v>
      </c>
      <c r="V251" s="65">
        <f t="shared" si="42"/>
        <v>75.378517528884871</v>
      </c>
      <c r="AE251"/>
      <c r="AH251"/>
      <c r="AN251"/>
    </row>
    <row r="252" spans="1:40">
      <c r="A252" s="2"/>
      <c r="B252" s="30">
        <f t="shared" si="43"/>
        <v>109.5</v>
      </c>
      <c r="C252" s="31">
        <f t="shared" si="34"/>
        <v>1.825</v>
      </c>
      <c r="D252" s="48"/>
      <c r="E252" s="48">
        <f t="shared" si="44"/>
        <v>75.143606351931879</v>
      </c>
      <c r="F252" s="48">
        <f t="shared" si="35"/>
        <v>0</v>
      </c>
      <c r="G252" s="48">
        <f t="shared" si="36"/>
        <v>0</v>
      </c>
      <c r="H252" s="48">
        <f t="shared" si="37"/>
        <v>0</v>
      </c>
      <c r="I252" s="48">
        <f t="shared" si="38"/>
        <v>0</v>
      </c>
      <c r="L252"/>
      <c r="M252"/>
      <c r="N252"/>
      <c r="O252"/>
      <c r="P252"/>
      <c r="Q252"/>
      <c r="R252" s="64">
        <v>109.5</v>
      </c>
      <c r="S252" s="63">
        <f t="shared" si="39"/>
        <v>40.846191933289106</v>
      </c>
      <c r="T252" s="65">
        <f t="shared" si="40"/>
        <v>51.150929246387761</v>
      </c>
      <c r="U252" s="66">
        <f t="shared" si="41"/>
        <v>64.780304515974777</v>
      </c>
      <c r="V252" s="65">
        <f t="shared" si="42"/>
        <v>75.143606351931879</v>
      </c>
      <c r="AE252"/>
      <c r="AH252"/>
      <c r="AN252"/>
    </row>
    <row r="253" spans="1:40">
      <c r="A253" s="2"/>
      <c r="B253" s="30">
        <f t="shared" si="43"/>
        <v>110</v>
      </c>
      <c r="C253" s="31">
        <f t="shared" si="34"/>
        <v>1.8333333333333333</v>
      </c>
      <c r="D253" s="48"/>
      <c r="E253" s="48">
        <f t="shared" si="44"/>
        <v>74.910492479316702</v>
      </c>
      <c r="F253" s="48">
        <f t="shared" si="35"/>
        <v>0</v>
      </c>
      <c r="G253" s="48">
        <f t="shared" si="36"/>
        <v>0</v>
      </c>
      <c r="H253" s="48">
        <f t="shared" si="37"/>
        <v>0</v>
      </c>
      <c r="I253" s="48">
        <f t="shared" si="38"/>
        <v>0</v>
      </c>
      <c r="L253"/>
      <c r="M253"/>
      <c r="N253"/>
      <c r="O253"/>
      <c r="P253"/>
      <c r="Q253"/>
      <c r="R253" s="64">
        <v>110</v>
      </c>
      <c r="S253" s="63">
        <f t="shared" si="39"/>
        <v>40.721517707293636</v>
      </c>
      <c r="T253" s="65">
        <f t="shared" si="40"/>
        <v>50.993640421902562</v>
      </c>
      <c r="U253" s="66">
        <f t="shared" si="41"/>
        <v>64.579928569979089</v>
      </c>
      <c r="V253" s="65">
        <f t="shared" si="42"/>
        <v>74.910492479316702</v>
      </c>
      <c r="AE253"/>
      <c r="AH253"/>
      <c r="AN253"/>
    </row>
    <row r="254" spans="1:40">
      <c r="A254" s="2"/>
      <c r="B254" s="30">
        <f t="shared" si="43"/>
        <v>110.5</v>
      </c>
      <c r="C254" s="31">
        <f t="shared" si="34"/>
        <v>1.8416666666666666</v>
      </c>
      <c r="D254" s="48"/>
      <c r="E254" s="48">
        <f t="shared" si="44"/>
        <v>74.679154083661544</v>
      </c>
      <c r="F254" s="48">
        <f t="shared" si="35"/>
        <v>0</v>
      </c>
      <c r="G254" s="48">
        <f t="shared" si="36"/>
        <v>0</v>
      </c>
      <c r="H254" s="48">
        <f t="shared" si="37"/>
        <v>0</v>
      </c>
      <c r="I254" s="48">
        <f t="shared" si="38"/>
        <v>0</v>
      </c>
      <c r="L254"/>
      <c r="M254"/>
      <c r="N254"/>
      <c r="O254"/>
      <c r="P254"/>
      <c r="Q254"/>
      <c r="R254" s="64">
        <v>110.5</v>
      </c>
      <c r="S254" s="63">
        <f t="shared" si="39"/>
        <v>40.59778685745669</v>
      </c>
      <c r="T254" s="65">
        <f t="shared" si="40"/>
        <v>50.837545307113501</v>
      </c>
      <c r="U254" s="66">
        <f t="shared" si="41"/>
        <v>64.381076949669193</v>
      </c>
      <c r="V254" s="65">
        <f t="shared" si="42"/>
        <v>74.679154083661544</v>
      </c>
      <c r="AE254"/>
      <c r="AH254"/>
      <c r="AN254"/>
    </row>
    <row r="255" spans="1:40">
      <c r="A255" s="2"/>
      <c r="B255" s="30">
        <f t="shared" si="43"/>
        <v>111</v>
      </c>
      <c r="C255" s="31">
        <f t="shared" si="34"/>
        <v>1.85</v>
      </c>
      <c r="D255" s="48"/>
      <c r="E255" s="48">
        <f t="shared" si="44"/>
        <v>74.449569699868889</v>
      </c>
      <c r="F255" s="48">
        <f t="shared" si="35"/>
        <v>0</v>
      </c>
      <c r="G255" s="48">
        <f t="shared" si="36"/>
        <v>0</v>
      </c>
      <c r="H255" s="48">
        <f t="shared" si="37"/>
        <v>0</v>
      </c>
      <c r="I255" s="48">
        <f t="shared" si="38"/>
        <v>0</v>
      </c>
      <c r="L255"/>
      <c r="M255"/>
      <c r="N255"/>
      <c r="O255"/>
      <c r="P255"/>
      <c r="Q255"/>
      <c r="R255" s="64">
        <v>111</v>
      </c>
      <c r="S255" s="63">
        <f t="shared" si="39"/>
        <v>40.474988025078254</v>
      </c>
      <c r="T255" s="65">
        <f t="shared" si="40"/>
        <v>50.68262950244241</v>
      </c>
      <c r="U255" s="66">
        <f t="shared" si="41"/>
        <v>64.183731239966548</v>
      </c>
      <c r="V255" s="65">
        <f t="shared" si="42"/>
        <v>74.449569699868889</v>
      </c>
      <c r="AE255"/>
      <c r="AH255"/>
      <c r="AN255"/>
    </row>
    <row r="256" spans="1:40">
      <c r="A256" s="2"/>
      <c r="B256" s="30">
        <f t="shared" si="43"/>
        <v>111.5</v>
      </c>
      <c r="C256" s="31">
        <f t="shared" si="34"/>
        <v>1.8583333333333334</v>
      </c>
      <c r="D256" s="48"/>
      <c r="E256" s="48">
        <f t="shared" si="44"/>
        <v>74.221718217509618</v>
      </c>
      <c r="F256" s="48">
        <f t="shared" si="35"/>
        <v>0</v>
      </c>
      <c r="G256" s="48">
        <f t="shared" si="36"/>
        <v>0</v>
      </c>
      <c r="H256" s="48">
        <f t="shared" si="37"/>
        <v>0</v>
      </c>
      <c r="I256" s="48">
        <f t="shared" si="38"/>
        <v>0</v>
      </c>
      <c r="L256"/>
      <c r="M256"/>
      <c r="N256"/>
      <c r="O256"/>
      <c r="P256"/>
      <c r="Q256"/>
      <c r="R256" s="64">
        <v>111.5</v>
      </c>
      <c r="S256" s="63">
        <f t="shared" si="39"/>
        <v>40.353110038582344</v>
      </c>
      <c r="T256" s="65">
        <f t="shared" si="40"/>
        <v>50.528878845851224</v>
      </c>
      <c r="U256" s="66">
        <f t="shared" si="41"/>
        <v>63.987873329901554</v>
      </c>
      <c r="V256" s="65">
        <f t="shared" si="42"/>
        <v>74.221718217509618</v>
      </c>
      <c r="AE256"/>
      <c r="AH256"/>
      <c r="AN256"/>
    </row>
    <row r="257" spans="1:40">
      <c r="A257" s="2"/>
      <c r="B257" s="30">
        <f t="shared" si="43"/>
        <v>112</v>
      </c>
      <c r="C257" s="31">
        <f t="shared" si="34"/>
        <v>1.8666666666666667</v>
      </c>
      <c r="D257" s="48"/>
      <c r="E257" s="48">
        <f t="shared" si="44"/>
        <v>73.995578873404824</v>
      </c>
      <c r="F257" s="48">
        <f t="shared" si="35"/>
        <v>0</v>
      </c>
      <c r="G257" s="48">
        <f t="shared" si="36"/>
        <v>0</v>
      </c>
      <c r="H257" s="48">
        <f t="shared" si="37"/>
        <v>0</v>
      </c>
      <c r="I257" s="48">
        <f t="shared" si="38"/>
        <v>0</v>
      </c>
      <c r="L257"/>
      <c r="M257"/>
      <c r="N257"/>
      <c r="O257"/>
      <c r="P257"/>
      <c r="Q257"/>
      <c r="R257" s="64">
        <v>112</v>
      </c>
      <c r="S257" s="63">
        <f t="shared" si="39"/>
        <v>40.23214190961226</v>
      </c>
      <c r="T257" s="65">
        <f t="shared" si="40"/>
        <v>50.376279407879998</v>
      </c>
      <c r="U257" s="66">
        <f t="shared" si="41"/>
        <v>63.793485406255478</v>
      </c>
      <c r="V257" s="65">
        <f t="shared" si="42"/>
        <v>73.995578873404824</v>
      </c>
      <c r="AE257"/>
      <c r="AH257"/>
      <c r="AN257"/>
    </row>
    <row r="258" spans="1:40">
      <c r="A258" s="2"/>
      <c r="B258" s="30">
        <f t="shared" si="43"/>
        <v>112.5</v>
      </c>
      <c r="C258" s="31">
        <f t="shared" si="34"/>
        <v>1.875</v>
      </c>
      <c r="D258" s="48"/>
      <c r="E258" s="48">
        <f t="shared" si="44"/>
        <v>73.771131244394496</v>
      </c>
      <c r="F258" s="48">
        <f t="shared" si="35"/>
        <v>0</v>
      </c>
      <c r="G258" s="48">
        <f t="shared" si="36"/>
        <v>0</v>
      </c>
      <c r="H258" s="48">
        <f t="shared" si="37"/>
        <v>0</v>
      </c>
      <c r="I258" s="48">
        <f t="shared" si="38"/>
        <v>0</v>
      </c>
      <c r="L258"/>
      <c r="M258"/>
      <c r="N258"/>
      <c r="O258"/>
      <c r="P258"/>
      <c r="Q258"/>
      <c r="R258" s="64">
        <v>112.5</v>
      </c>
      <c r="S258" s="63">
        <f t="shared" si="39"/>
        <v>40.112072829224026</v>
      </c>
      <c r="T258" s="65">
        <f t="shared" si="40"/>
        <v>50.224817486809592</v>
      </c>
      <c r="U258" s="66">
        <f t="shared" si="41"/>
        <v>63.600549947362708</v>
      </c>
      <c r="V258" s="65">
        <f t="shared" si="42"/>
        <v>73.771131244394496</v>
      </c>
      <c r="AE258"/>
      <c r="AH258"/>
      <c r="AN258"/>
    </row>
    <row r="259" spans="1:40">
      <c r="A259" s="2"/>
      <c r="B259" s="30">
        <f t="shared" si="43"/>
        <v>113</v>
      </c>
      <c r="C259" s="31">
        <f t="shared" si="34"/>
        <v>1.8833333333333333</v>
      </c>
      <c r="D259" s="48"/>
      <c r="E259" s="48">
        <f t="shared" si="44"/>
        <v>73.548355240288487</v>
      </c>
      <c r="F259" s="48">
        <f t="shared" si="35"/>
        <v>0</v>
      </c>
      <c r="G259" s="48">
        <f t="shared" si="36"/>
        <v>0</v>
      </c>
      <c r="H259" s="48">
        <f t="shared" si="37"/>
        <v>0</v>
      </c>
      <c r="I259" s="48">
        <f t="shared" si="38"/>
        <v>0</v>
      </c>
      <c r="L259"/>
      <c r="M259"/>
      <c r="N259"/>
      <c r="O259"/>
      <c r="P259"/>
      <c r="Q259"/>
      <c r="R259" s="64">
        <v>113</v>
      </c>
      <c r="S259" s="63">
        <f t="shared" si="39"/>
        <v>39.992892164175629</v>
      </c>
      <c r="T259" s="65">
        <f t="shared" si="40"/>
        <v>50.074479603946486</v>
      </c>
      <c r="U259" s="66">
        <f t="shared" si="41"/>
        <v>63.409049717069003</v>
      </c>
      <c r="V259" s="65">
        <f t="shared" si="42"/>
        <v>73.548355240288487</v>
      </c>
      <c r="AE259"/>
      <c r="AH259"/>
      <c r="AN259"/>
    </row>
    <row r="260" spans="1:40">
      <c r="A260" s="2"/>
      <c r="B260" s="30">
        <f t="shared" si="43"/>
        <v>113.5</v>
      </c>
      <c r="C260" s="31">
        <f t="shared" si="34"/>
        <v>1.8916666666666666</v>
      </c>
      <c r="D260" s="48"/>
      <c r="E260" s="48">
        <f t="shared" si="44"/>
        <v>73.32723109699424</v>
      </c>
      <c r="F260" s="48">
        <f t="shared" si="35"/>
        <v>0</v>
      </c>
      <c r="G260" s="48">
        <f t="shared" si="36"/>
        <v>0</v>
      </c>
      <c r="H260" s="48">
        <f t="shared" si="37"/>
        <v>0</v>
      </c>
      <c r="I260" s="48">
        <f t="shared" si="38"/>
        <v>0</v>
      </c>
      <c r="L260"/>
      <c r="M260"/>
      <c r="N260"/>
      <c r="O260"/>
      <c r="P260"/>
      <c r="Q260"/>
      <c r="R260" s="64">
        <v>113.5</v>
      </c>
      <c r="S260" s="63">
        <f t="shared" si="39"/>
        <v>39.874589453308921</v>
      </c>
      <c r="T260" s="65">
        <f t="shared" si="40"/>
        <v>49.925252499025369</v>
      </c>
      <c r="U260" s="66">
        <f t="shared" si="41"/>
        <v>63.218967758841018</v>
      </c>
      <c r="V260" s="65">
        <f t="shared" si="42"/>
        <v>73.32723109699424</v>
      </c>
      <c r="AE260"/>
      <c r="AH260"/>
      <c r="AN260"/>
    </row>
    <row r="261" spans="1:40">
      <c r="A261" s="2"/>
      <c r="B261" s="30">
        <f t="shared" si="43"/>
        <v>114</v>
      </c>
      <c r="C261" s="31">
        <f t="shared" si="34"/>
        <v>1.9</v>
      </c>
      <c r="D261" s="48"/>
      <c r="E261" s="48">
        <f t="shared" si="44"/>
        <v>73.10773936981532</v>
      </c>
      <c r="F261" s="48">
        <f t="shared" si="35"/>
        <v>0</v>
      </c>
      <c r="G261" s="48">
        <f t="shared" si="36"/>
        <v>0</v>
      </c>
      <c r="H261" s="48">
        <f t="shared" si="37"/>
        <v>0</v>
      </c>
      <c r="I261" s="48">
        <f t="shared" si="38"/>
        <v>0</v>
      </c>
      <c r="L261"/>
      <c r="M261"/>
      <c r="N261"/>
      <c r="O261"/>
      <c r="P261"/>
      <c r="Q261"/>
      <c r="R261" s="64">
        <v>114</v>
      </c>
      <c r="S261" s="63">
        <f t="shared" si="39"/>
        <v>39.757154404021577</v>
      </c>
      <c r="T261" s="65">
        <f t="shared" si="40"/>
        <v>49.777123125726035</v>
      </c>
      <c r="U261" s="66">
        <f t="shared" si="41"/>
        <v>63.030287390022664</v>
      </c>
      <c r="V261" s="65">
        <f t="shared" si="42"/>
        <v>73.10773936981532</v>
      </c>
      <c r="AE261"/>
      <c r="AH261"/>
      <c r="AN261"/>
    </row>
    <row r="262" spans="1:40">
      <c r="A262" s="2"/>
      <c r="B262" s="30">
        <f t="shared" si="43"/>
        <v>114.5</v>
      </c>
      <c r="C262" s="31">
        <f t="shared" si="34"/>
        <v>1.9083333333333334</v>
      </c>
      <c r="D262" s="48"/>
      <c r="E262" s="48">
        <f t="shared" si="44"/>
        <v>72.889860926916796</v>
      </c>
      <c r="F262" s="48">
        <f t="shared" si="35"/>
        <v>0</v>
      </c>
      <c r="G262" s="48">
        <f t="shared" si="36"/>
        <v>0</v>
      </c>
      <c r="H262" s="48">
        <f t="shared" si="37"/>
        <v>0</v>
      </c>
      <c r="I262" s="48">
        <f t="shared" si="38"/>
        <v>0</v>
      </c>
      <c r="L262"/>
      <c r="M262"/>
      <c r="N262"/>
      <c r="O262"/>
      <c r="P262"/>
      <c r="Q262"/>
      <c r="R262" s="64">
        <v>114.5</v>
      </c>
      <c r="S262" s="63">
        <f t="shared" si="39"/>
        <v>39.640576888826573</v>
      </c>
      <c r="T262" s="65">
        <f t="shared" si="40"/>
        <v>49.6300786473019</v>
      </c>
      <c r="U262" s="66">
        <f t="shared" si="41"/>
        <v>62.842992196234022</v>
      </c>
      <c r="V262" s="65">
        <f t="shared" si="42"/>
        <v>72.889860926916796</v>
      </c>
      <c r="AE262"/>
      <c r="AH262"/>
      <c r="AN262"/>
    </row>
    <row r="263" spans="1:40">
      <c r="A263" s="2"/>
      <c r="B263" s="30">
        <f t="shared" si="43"/>
        <v>115</v>
      </c>
      <c r="C263" s="31">
        <f t="shared" si="34"/>
        <v>1.9166666666666667</v>
      </c>
      <c r="D263" s="48"/>
      <c r="E263" s="48">
        <f t="shared" si="44"/>
        <v>72.673576942952167</v>
      </c>
      <c r="F263" s="48">
        <f t="shared" si="35"/>
        <v>0</v>
      </c>
      <c r="G263" s="48">
        <f t="shared" si="36"/>
        <v>0</v>
      </c>
      <c r="H263" s="48">
        <f t="shared" si="37"/>
        <v>0</v>
      </c>
      <c r="I263" s="48">
        <f t="shared" si="38"/>
        <v>0</v>
      </c>
      <c r="L263"/>
      <c r="M263"/>
      <c r="N263"/>
      <c r="O263"/>
      <c r="P263"/>
      <c r="Q263"/>
      <c r="R263" s="64">
        <v>115</v>
      </c>
      <c r="S263" s="63">
        <f t="shared" si="39"/>
        <v>39.524846941996465</v>
      </c>
      <c r="T263" s="65">
        <f t="shared" si="40"/>
        <v>49.48410643231616</v>
      </c>
      <c r="U263" s="66">
        <f t="shared" si="41"/>
        <v>62.657066025908748</v>
      </c>
      <c r="V263" s="65">
        <f t="shared" si="42"/>
        <v>72.673576942952167</v>
      </c>
      <c r="AE263"/>
      <c r="AH263"/>
      <c r="AN263"/>
    </row>
    <row r="264" spans="1:40">
      <c r="A264" s="2"/>
      <c r="B264" s="30">
        <f t="shared" si="43"/>
        <v>115.5</v>
      </c>
      <c r="C264" s="31">
        <f t="shared" si="34"/>
        <v>1.925</v>
      </c>
      <c r="D264" s="48"/>
      <c r="E264" s="48">
        <f t="shared" si="44"/>
        <v>72.458868892846866</v>
      </c>
      <c r="F264" s="48">
        <f t="shared" si="35"/>
        <v>0</v>
      </c>
      <c r="G264" s="48">
        <f t="shared" si="36"/>
        <v>0</v>
      </c>
      <c r="H264" s="48">
        <f t="shared" si="37"/>
        <v>0</v>
      </c>
      <c r="I264" s="48">
        <f t="shared" si="38"/>
        <v>0</v>
      </c>
      <c r="L264"/>
      <c r="M264"/>
      <c r="N264"/>
      <c r="O264"/>
      <c r="P264"/>
      <c r="Q264"/>
      <c r="R264" s="64">
        <v>115.5</v>
      </c>
      <c r="S264" s="63">
        <f t="shared" si="39"/>
        <v>39.409954756290155</v>
      </c>
      <c r="T264" s="65">
        <f t="shared" si="40"/>
        <v>49.339194050482909</v>
      </c>
      <c r="U264" s="66">
        <f t="shared" si="41"/>
        <v>62.472492984965712</v>
      </c>
      <c r="V264" s="65">
        <f t="shared" si="42"/>
        <v>72.458868892846866</v>
      </c>
      <c r="AE264"/>
      <c r="AH264"/>
      <c r="AN264"/>
    </row>
    <row r="265" spans="1:40">
      <c r="A265" s="2"/>
      <c r="B265" s="30">
        <f t="shared" si="43"/>
        <v>116</v>
      </c>
      <c r="C265" s="31">
        <f t="shared" si="34"/>
        <v>1.9333333333333333</v>
      </c>
      <c r="D265" s="48"/>
      <c r="E265" s="48">
        <f t="shared" si="44"/>
        <v>72.245718545734277</v>
      </c>
      <c r="F265" s="48">
        <f t="shared" si="35"/>
        <v>0</v>
      </c>
      <c r="G265" s="48">
        <f t="shared" si="36"/>
        <v>0</v>
      </c>
      <c r="H265" s="48">
        <f t="shared" si="37"/>
        <v>0</v>
      </c>
      <c r="I265" s="48">
        <f t="shared" si="38"/>
        <v>0</v>
      </c>
      <c r="L265"/>
      <c r="M265"/>
      <c r="N265"/>
      <c r="O265"/>
      <c r="P265"/>
      <c r="Q265"/>
      <c r="R265" s="64">
        <v>116</v>
      </c>
      <c r="S265" s="63">
        <f t="shared" si="39"/>
        <v>39.295890679759665</v>
      </c>
      <c r="T265" s="65">
        <f t="shared" si="40"/>
        <v>49.195329268610053</v>
      </c>
      <c r="U265" s="66">
        <f t="shared" si="41"/>
        <v>62.289257431611432</v>
      </c>
      <c r="V265" s="65">
        <f t="shared" si="42"/>
        <v>72.245718545734277</v>
      </c>
      <c r="AE265"/>
      <c r="AH265"/>
      <c r="AN265"/>
    </row>
    <row r="266" spans="1:40">
      <c r="A266" s="2"/>
      <c r="B266" s="30">
        <f t="shared" si="43"/>
        <v>116.5</v>
      </c>
      <c r="C266" s="31">
        <f t="shared" si="34"/>
        <v>1.9416666666666667</v>
      </c>
      <c r="D266" s="48"/>
      <c r="E266" s="48">
        <f t="shared" si="44"/>
        <v>72.034107959039929</v>
      </c>
      <c r="F266" s="48">
        <f t="shared" si="35"/>
        <v>0</v>
      </c>
      <c r="G266" s="48">
        <f t="shared" si="36"/>
        <v>0</v>
      </c>
      <c r="H266" s="48">
        <f t="shared" si="37"/>
        <v>0</v>
      </c>
      <c r="I266" s="48">
        <f t="shared" si="38"/>
        <v>0</v>
      </c>
      <c r="L266"/>
      <c r="M266"/>
      <c r="N266"/>
      <c r="O266"/>
      <c r="P266"/>
      <c r="Q266"/>
      <c r="R266" s="64">
        <v>116.5</v>
      </c>
      <c r="S266" s="63">
        <f t="shared" si="39"/>
        <v>39.18264521263486</v>
      </c>
      <c r="T266" s="65">
        <f t="shared" si="40"/>
        <v>49.052500046641178</v>
      </c>
      <c r="U266" s="66">
        <f t="shared" si="41"/>
        <v>62.107343971269088</v>
      </c>
      <c r="V266" s="65">
        <f t="shared" si="42"/>
        <v>72.034107959039929</v>
      </c>
      <c r="AE266"/>
      <c r="AH266"/>
      <c r="AN266"/>
    </row>
    <row r="267" spans="1:40">
      <c r="A267" s="2"/>
      <c r="B267" s="30">
        <f t="shared" si="43"/>
        <v>117</v>
      </c>
      <c r="C267" s="31">
        <f t="shared" si="34"/>
        <v>1.95</v>
      </c>
      <c r="D267" s="48"/>
      <c r="E267" s="48">
        <f t="shared" si="44"/>
        <v>71.82401947270921</v>
      </c>
      <c r="F267" s="48">
        <f t="shared" si="35"/>
        <v>0</v>
      </c>
      <c r="G267" s="48">
        <f t="shared" si="36"/>
        <v>0</v>
      </c>
      <c r="H267" s="48">
        <f t="shared" si="37"/>
        <v>0</v>
      </c>
      <c r="I267" s="48">
        <f t="shared" si="38"/>
        <v>0</v>
      </c>
      <c r="L267"/>
      <c r="M267"/>
      <c r="N267"/>
      <c r="O267"/>
      <c r="P267"/>
      <c r="Q267"/>
      <c r="R267" s="64">
        <v>117</v>
      </c>
      <c r="S267" s="63">
        <f t="shared" si="39"/>
        <v>39.070209004283477</v>
      </c>
      <c r="T267" s="65">
        <f t="shared" si="40"/>
        <v>48.91069453379346</v>
      </c>
      <c r="U267" s="66">
        <f t="shared" si="41"/>
        <v>61.926737451630899</v>
      </c>
      <c r="V267" s="65">
        <f t="shared" si="42"/>
        <v>71.82401947270921</v>
      </c>
      <c r="AE267"/>
      <c r="AH267"/>
      <c r="AN267"/>
    </row>
    <row r="268" spans="1:40">
      <c r="A268" s="2"/>
      <c r="B268" s="30">
        <f t="shared" si="43"/>
        <v>117.5</v>
      </c>
      <c r="C268" s="31">
        <f t="shared" si="34"/>
        <v>1.9583333333333333</v>
      </c>
      <c r="D268" s="48"/>
      <c r="E268" s="48">
        <f t="shared" si="44"/>
        <v>71.615435703574548</v>
      </c>
      <c r="F268" s="48">
        <f t="shared" si="35"/>
        <v>0</v>
      </c>
      <c r="G268" s="48">
        <f t="shared" si="36"/>
        <v>0</v>
      </c>
      <c r="H268" s="48">
        <f t="shared" si="37"/>
        <v>0</v>
      </c>
      <c r="I268" s="48">
        <f t="shared" si="38"/>
        <v>0</v>
      </c>
      <c r="L268"/>
      <c r="M268"/>
      <c r="N268"/>
      <c r="O268"/>
      <c r="P268"/>
      <c r="Q268"/>
      <c r="R268" s="64">
        <v>117.5</v>
      </c>
      <c r="S268" s="63">
        <f t="shared" si="39"/>
        <v>38.958572850244721</v>
      </c>
      <c r="T268" s="65">
        <f t="shared" si="40"/>
        <v>48.769901064788833</v>
      </c>
      <c r="U268" s="66">
        <f t="shared" si="41"/>
        <v>61.747422957829826</v>
      </c>
      <c r="V268" s="65">
        <f t="shared" si="42"/>
        <v>71.615435703574548</v>
      </c>
      <c r="AE268"/>
      <c r="AH268"/>
      <c r="AN268"/>
    </row>
    <row r="269" spans="1:40">
      <c r="A269" s="2"/>
      <c r="B269" s="30">
        <f t="shared" si="43"/>
        <v>118</v>
      </c>
      <c r="C269" s="31">
        <f t="shared" si="34"/>
        <v>1.9666666666666666</v>
      </c>
      <c r="D269" s="48"/>
      <c r="E269" s="48">
        <f t="shared" si="44"/>
        <v>71.408339539858744</v>
      </c>
      <c r="F269" s="48">
        <f t="shared" si="35"/>
        <v>0</v>
      </c>
      <c r="G269" s="48">
        <f t="shared" si="36"/>
        <v>0</v>
      </c>
      <c r="H269" s="48">
        <f t="shared" si="37"/>
        <v>0</v>
      </c>
      <c r="I269" s="48">
        <f t="shared" si="38"/>
        <v>0</v>
      </c>
      <c r="L269"/>
      <c r="M269"/>
      <c r="N269"/>
      <c r="O269"/>
      <c r="P269"/>
      <c r="Q269"/>
      <c r="R269" s="64">
        <v>118</v>
      </c>
      <c r="S269" s="63">
        <f t="shared" si="39"/>
        <v>38.847727689334143</v>
      </c>
      <c r="T269" s="65">
        <f t="shared" si="40"/>
        <v>48.630108156175993</v>
      </c>
      <c r="U269" s="66">
        <f t="shared" si="41"/>
        <v>61.569385807728047</v>
      </c>
      <c r="V269" s="65">
        <f t="shared" si="42"/>
        <v>71.408339539858744</v>
      </c>
      <c r="AE269"/>
      <c r="AH269"/>
      <c r="AN269"/>
    </row>
    <row r="270" spans="1:40">
      <c r="A270" s="2"/>
      <c r="B270" s="30">
        <f t="shared" si="43"/>
        <v>118.5</v>
      </c>
      <c r="C270" s="31">
        <f t="shared" si="34"/>
        <v>1.9750000000000001</v>
      </c>
      <c r="D270" s="48"/>
      <c r="E270" s="48">
        <f t="shared" si="44"/>
        <v>71.202714135809984</v>
      </c>
      <c r="F270" s="48">
        <f t="shared" si="35"/>
        <v>0</v>
      </c>
      <c r="G270" s="48">
        <f t="shared" si="36"/>
        <v>0</v>
      </c>
      <c r="H270" s="48">
        <f t="shared" si="37"/>
        <v>0</v>
      </c>
      <c r="I270" s="48">
        <f t="shared" si="38"/>
        <v>0</v>
      </c>
      <c r="L270"/>
      <c r="M270"/>
      <c r="N270"/>
      <c r="O270"/>
      <c r="P270"/>
      <c r="Q270"/>
      <c r="R270" s="64">
        <v>118.5</v>
      </c>
      <c r="S270" s="63">
        <f t="shared" si="39"/>
        <v>38.737664600817958</v>
      </c>
      <c r="T270" s="65">
        <f t="shared" si="40"/>
        <v>48.491304502740526</v>
      </c>
      <c r="U270" s="66">
        <f t="shared" si="41"/>
        <v>61.392611547318111</v>
      </c>
      <c r="V270" s="65">
        <f t="shared" si="42"/>
        <v>71.202714135809984</v>
      </c>
      <c r="AE270"/>
      <c r="AH270"/>
      <c r="AN270"/>
    </row>
    <row r="271" spans="1:40">
      <c r="A271" s="2"/>
      <c r="B271" s="30">
        <f t="shared" si="43"/>
        <v>119</v>
      </c>
      <c r="C271" s="31">
        <f t="shared" si="34"/>
        <v>1.9833333333333334</v>
      </c>
      <c r="D271" s="48"/>
      <c r="E271" s="48">
        <f t="shared" si="44"/>
        <v>70.998542906464934</v>
      </c>
      <c r="F271" s="48">
        <f t="shared" si="35"/>
        <v>0</v>
      </c>
      <c r="G271" s="48">
        <f t="shared" si="36"/>
        <v>0</v>
      </c>
      <c r="H271" s="48">
        <f t="shared" si="37"/>
        <v>0</v>
      </c>
      <c r="I271" s="48">
        <f t="shared" si="38"/>
        <v>0</v>
      </c>
      <c r="L271"/>
      <c r="M271"/>
      <c r="N271"/>
      <c r="O271"/>
      <c r="P271"/>
      <c r="Q271"/>
      <c r="R271" s="64">
        <v>119</v>
      </c>
      <c r="S271" s="63">
        <f t="shared" si="39"/>
        <v>38.628374801654495</v>
      </c>
      <c r="T271" s="65">
        <f t="shared" si="40"/>
        <v>48.353478974000673</v>
      </c>
      <c r="U271" s="66">
        <f t="shared" si="41"/>
        <v>61.21708594623383</v>
      </c>
      <c r="V271" s="65">
        <f t="shared" si="42"/>
        <v>70.998542906464934</v>
      </c>
      <c r="AE271"/>
      <c r="AH271"/>
      <c r="AN271"/>
    </row>
    <row r="272" spans="1:40">
      <c r="A272" s="2"/>
      <c r="B272" s="30">
        <f t="shared" si="43"/>
        <v>119.5</v>
      </c>
      <c r="C272" s="31">
        <f t="shared" si="34"/>
        <v>1.9916666666666667</v>
      </c>
      <c r="D272" s="48"/>
      <c r="E272" s="48">
        <f t="shared" si="44"/>
        <v>70.79580952253643</v>
      </c>
      <c r="F272" s="48">
        <f t="shared" si="35"/>
        <v>0</v>
      </c>
      <c r="G272" s="48">
        <f t="shared" si="36"/>
        <v>0</v>
      </c>
      <c r="H272" s="48">
        <f t="shared" si="37"/>
        <v>0</v>
      </c>
      <c r="I272" s="48">
        <f t="shared" si="38"/>
        <v>0</v>
      </c>
      <c r="L272"/>
      <c r="M272"/>
      <c r="N272"/>
      <c r="O272"/>
      <c r="P272"/>
      <c r="Q272"/>
      <c r="R272" s="64">
        <v>119.5</v>
      </c>
      <c r="S272" s="63">
        <f t="shared" si="39"/>
        <v>38.519849643801372</v>
      </c>
      <c r="T272" s="65">
        <f t="shared" si="40"/>
        <v>48.216620610786322</v>
      </c>
      <c r="U272" s="66">
        <f t="shared" si="41"/>
        <v>61.042794993368325</v>
      </c>
      <c r="V272" s="65">
        <f t="shared" si="42"/>
        <v>70.79580952253643</v>
      </c>
      <c r="AE272"/>
      <c r="AH272"/>
      <c r="AN272"/>
    </row>
    <row r="273" spans="1:40">
      <c r="A273" s="2"/>
      <c r="B273" s="30">
        <f t="shared" si="43"/>
        <v>120</v>
      </c>
      <c r="C273" s="31">
        <f t="shared" si="34"/>
        <v>2</v>
      </c>
      <c r="D273" s="48"/>
      <c r="E273" s="48">
        <f t="shared" si="44"/>
        <v>70.594497905422529</v>
      </c>
      <c r="F273" s="48">
        <f t="shared" si="35"/>
        <v>0</v>
      </c>
      <c r="G273" s="48">
        <f t="shared" si="36"/>
        <v>0</v>
      </c>
      <c r="H273" s="48">
        <f t="shared" si="37"/>
        <v>0</v>
      </c>
      <c r="I273" s="48">
        <f t="shared" si="38"/>
        <v>0</v>
      </c>
      <c r="L273"/>
      <c r="M273"/>
      <c r="N273"/>
      <c r="O273"/>
      <c r="P273"/>
      <c r="Q273"/>
      <c r="R273" s="64">
        <v>120</v>
      </c>
      <c r="S273" s="63">
        <f t="shared" si="39"/>
        <v>38.412080611586248</v>
      </c>
      <c r="T273" s="65">
        <f t="shared" si="40"/>
        <v>48.080718621899102</v>
      </c>
      <c r="U273" s="66">
        <f t="shared" si="41"/>
        <v>60.869724892595372</v>
      </c>
      <c r="V273" s="65">
        <f t="shared" si="42"/>
        <v>70.594497905422529</v>
      </c>
      <c r="AE273"/>
      <c r="AH273"/>
      <c r="AN273"/>
    </row>
    <row r="274" spans="1:40">
      <c r="A274" s="2"/>
      <c r="B274" s="30"/>
      <c r="L274"/>
      <c r="M274"/>
      <c r="N274"/>
      <c r="O274"/>
      <c r="P274"/>
      <c r="Q274"/>
      <c r="AE274"/>
      <c r="AH274"/>
      <c r="AN274"/>
    </row>
    <row r="275" spans="1:40">
      <c r="A275" s="2"/>
      <c r="B275" s="30"/>
      <c r="L275"/>
      <c r="M275"/>
      <c r="N275"/>
      <c r="O275"/>
      <c r="P275"/>
      <c r="Q275"/>
      <c r="AE275"/>
      <c r="AH275"/>
      <c r="AN275"/>
    </row>
    <row r="276" spans="1:40">
      <c r="B276" s="30"/>
      <c r="H276" s="12" t="s">
        <v>15</v>
      </c>
      <c r="I276" s="12" t="s">
        <v>21</v>
      </c>
      <c r="L276"/>
      <c r="M276"/>
      <c r="N276"/>
      <c r="O276"/>
      <c r="P276"/>
      <c r="Q276"/>
      <c r="AE276"/>
      <c r="AH276"/>
      <c r="AN276"/>
    </row>
    <row r="277" spans="1:40">
      <c r="B277" s="30"/>
      <c r="H277" s="4">
        <v>1</v>
      </c>
      <c r="I277" s="12" t="s">
        <v>23</v>
      </c>
      <c r="L277"/>
      <c r="M277"/>
      <c r="N277"/>
      <c r="O277"/>
      <c r="P277"/>
      <c r="Q277"/>
      <c r="AE277"/>
      <c r="AH277"/>
      <c r="AN277"/>
    </row>
    <row r="278" spans="1:40" ht="79.5" customHeight="1">
      <c r="B278" s="30"/>
      <c r="H278" s="23">
        <v>2</v>
      </c>
      <c r="I278" s="176" t="s">
        <v>262</v>
      </c>
      <c r="J278" s="15"/>
      <c r="L278"/>
      <c r="M278"/>
      <c r="P278"/>
      <c r="Q278"/>
      <c r="AE278"/>
      <c r="AH278"/>
      <c r="AN278"/>
    </row>
    <row r="279" spans="1:40" ht="79.5" customHeight="1">
      <c r="B279" s="30"/>
      <c r="H279" s="23">
        <v>3</v>
      </c>
      <c r="I279" s="176" t="s">
        <v>263</v>
      </c>
      <c r="J279" s="15"/>
      <c r="L279"/>
      <c r="M279"/>
      <c r="P279"/>
      <c r="Q279"/>
      <c r="AE279"/>
      <c r="AH279"/>
      <c r="AN279"/>
    </row>
    <row r="280" spans="1:40" ht="79.5" customHeight="1">
      <c r="B280" s="30"/>
      <c r="H280" s="23">
        <v>4</v>
      </c>
      <c r="I280" s="176" t="s">
        <v>264</v>
      </c>
      <c r="J280" s="15"/>
      <c r="L280"/>
      <c r="M280"/>
      <c r="P280"/>
      <c r="Q280"/>
      <c r="AE280"/>
      <c r="AH280"/>
      <c r="AN280"/>
    </row>
    <row r="281" spans="1:40" ht="79.5" customHeight="1">
      <c r="B281" s="30"/>
      <c r="H281" s="23">
        <v>5</v>
      </c>
      <c r="I281" s="176" t="s">
        <v>265</v>
      </c>
      <c r="J281" s="15"/>
      <c r="L281"/>
      <c r="M281"/>
      <c r="P281"/>
      <c r="Q281"/>
      <c r="AE281"/>
      <c r="AH281"/>
      <c r="AN281"/>
    </row>
    <row r="282" spans="1:40" ht="79.5" customHeight="1">
      <c r="B282" s="30"/>
      <c r="H282" s="23">
        <v>6</v>
      </c>
      <c r="I282" s="176" t="s">
        <v>266</v>
      </c>
      <c r="J282" s="15"/>
      <c r="L282"/>
      <c r="M282"/>
      <c r="P282"/>
      <c r="Q282"/>
      <c r="AE282"/>
      <c r="AH282"/>
      <c r="AN282"/>
    </row>
    <row r="283" spans="1:40" ht="79.5" customHeight="1">
      <c r="B283" s="30"/>
      <c r="H283" s="23">
        <v>7</v>
      </c>
      <c r="I283" s="176" t="s">
        <v>267</v>
      </c>
      <c r="J283" s="15"/>
      <c r="L283"/>
      <c r="M283"/>
      <c r="P283"/>
      <c r="Q283"/>
      <c r="AE283"/>
      <c r="AH283"/>
      <c r="AN283"/>
    </row>
    <row r="284" spans="1:40" ht="79.5" customHeight="1">
      <c r="B284" s="30"/>
      <c r="H284" s="23">
        <v>8</v>
      </c>
      <c r="I284" s="176" t="s">
        <v>268</v>
      </c>
      <c r="J284" s="15"/>
      <c r="K284"/>
      <c r="L284"/>
      <c r="M284"/>
      <c r="P284"/>
      <c r="Q284"/>
      <c r="AE284"/>
      <c r="AH284"/>
      <c r="AN284"/>
    </row>
    <row r="285" spans="1:40" ht="79.5" customHeight="1">
      <c r="B285" s="30"/>
      <c r="H285" s="23">
        <v>9</v>
      </c>
      <c r="I285" s="176" t="s">
        <v>269</v>
      </c>
      <c r="J285" s="15"/>
      <c r="L285"/>
      <c r="M285"/>
      <c r="P285"/>
      <c r="AE285"/>
      <c r="AH285"/>
      <c r="AN285"/>
    </row>
    <row r="286" spans="1:40" ht="79.5" customHeight="1">
      <c r="B286" s="30"/>
      <c r="H286" s="182"/>
      <c r="I286" s="183"/>
      <c r="J286" s="15"/>
      <c r="L286"/>
      <c r="M286"/>
      <c r="N286"/>
      <c r="O286"/>
      <c r="P286"/>
      <c r="AE286"/>
      <c r="AH286"/>
      <c r="AN286"/>
    </row>
    <row r="287" spans="1:40" ht="79.5" customHeight="1">
      <c r="B287" s="30"/>
      <c r="H287" s="182"/>
      <c r="I287" s="183"/>
      <c r="J287" s="15"/>
      <c r="L287"/>
      <c r="M287"/>
      <c r="N287"/>
      <c r="O287"/>
      <c r="P287"/>
      <c r="AE287"/>
      <c r="AH287"/>
      <c r="AN287"/>
    </row>
    <row r="288" spans="1:40" ht="79.5" customHeight="1">
      <c r="B288" s="30"/>
      <c r="H288" s="182"/>
      <c r="I288" s="183"/>
      <c r="J288" s="15"/>
      <c r="L288"/>
      <c r="M288"/>
      <c r="N288"/>
      <c r="O288"/>
      <c r="P288"/>
      <c r="AE288"/>
      <c r="AH288"/>
      <c r="AN288"/>
    </row>
    <row r="289" spans="2:40" ht="79.5" customHeight="1">
      <c r="B289" s="30"/>
      <c r="H289" s="182"/>
      <c r="I289" s="183"/>
      <c r="J289" s="15"/>
      <c r="L289"/>
      <c r="M289"/>
      <c r="N289"/>
      <c r="O289"/>
      <c r="P289"/>
      <c r="AE289"/>
      <c r="AH289"/>
      <c r="AN289"/>
    </row>
    <row r="290" spans="2:40" ht="79.5" customHeight="1">
      <c r="B290" s="30"/>
      <c r="H290" s="182"/>
      <c r="I290" s="183"/>
      <c r="J290" s="15"/>
      <c r="L290"/>
      <c r="M290"/>
      <c r="N290"/>
      <c r="O290"/>
      <c r="P290"/>
      <c r="AE290"/>
      <c r="AH290"/>
      <c r="AN290"/>
    </row>
    <row r="291" spans="2:40" ht="79.5" customHeight="1">
      <c r="B291" s="30"/>
      <c r="H291" s="182"/>
      <c r="I291" s="183"/>
      <c r="J291" s="15"/>
      <c r="L291"/>
      <c r="M291"/>
      <c r="N291"/>
      <c r="O291"/>
      <c r="P291"/>
      <c r="AE291"/>
      <c r="AH291"/>
      <c r="AN291"/>
    </row>
    <row r="292" spans="2:40" ht="79.5" customHeight="1">
      <c r="B292" s="30"/>
      <c r="H292" s="182"/>
      <c r="I292" s="183"/>
      <c r="J292" s="15"/>
      <c r="L292"/>
      <c r="M292"/>
      <c r="N292"/>
      <c r="O292"/>
      <c r="P292"/>
      <c r="AE292"/>
      <c r="AH292"/>
      <c r="AN292"/>
    </row>
    <row r="293" spans="2:40" ht="79.5" customHeight="1">
      <c r="B293" s="30"/>
      <c r="H293" s="182"/>
      <c r="I293" s="183"/>
      <c r="J293" s="15"/>
      <c r="L293"/>
      <c r="M293"/>
      <c r="N293"/>
      <c r="O293"/>
      <c r="P293"/>
      <c r="AE293"/>
      <c r="AH293"/>
      <c r="AN293"/>
    </row>
    <row r="294" spans="2:40" ht="79.5" customHeight="1">
      <c r="B294" s="30"/>
      <c r="H294" s="182"/>
      <c r="I294" s="183"/>
      <c r="J294" s="15"/>
      <c r="L294"/>
      <c r="M294"/>
      <c r="N294"/>
      <c r="O294"/>
      <c r="P294"/>
      <c r="AE294"/>
      <c r="AH294"/>
      <c r="AN294"/>
    </row>
    <row r="295" spans="2:40">
      <c r="B295" s="30"/>
      <c r="L295"/>
      <c r="M295"/>
      <c r="N295"/>
      <c r="O295"/>
      <c r="P295"/>
    </row>
    <row r="296" spans="2:40">
      <c r="B296" s="30"/>
      <c r="L296"/>
      <c r="M296"/>
      <c r="N296"/>
      <c r="O296"/>
      <c r="P296"/>
    </row>
    <row r="297" spans="2:40">
      <c r="B297" s="30"/>
      <c r="L297"/>
      <c r="M297"/>
      <c r="N297"/>
      <c r="O297"/>
      <c r="P297"/>
    </row>
    <row r="298" spans="2:40">
      <c r="B298" s="30"/>
      <c r="L298"/>
      <c r="M298"/>
      <c r="N298"/>
      <c r="O298"/>
      <c r="P298"/>
    </row>
    <row r="299" spans="2:40">
      <c r="B299" s="30"/>
      <c r="L299"/>
      <c r="M299"/>
      <c r="N299"/>
      <c r="O299"/>
      <c r="P299"/>
    </row>
    <row r="300" spans="2:40">
      <c r="B300" s="30"/>
      <c r="L300"/>
      <c r="M300"/>
      <c r="N300"/>
      <c r="O300"/>
      <c r="P300"/>
    </row>
    <row r="301" spans="2:40">
      <c r="B301" s="30"/>
      <c r="L301"/>
      <c r="M301"/>
      <c r="N301"/>
      <c r="O301"/>
      <c r="P301"/>
    </row>
    <row r="302" spans="2:40">
      <c r="B302" s="30"/>
      <c r="L302"/>
      <c r="M302"/>
      <c r="N302"/>
      <c r="O302"/>
      <c r="P302"/>
    </row>
    <row r="303" spans="2:40">
      <c r="B303" s="30"/>
      <c r="L303"/>
      <c r="M303"/>
      <c r="N303"/>
      <c r="O303"/>
      <c r="P303"/>
    </row>
    <row r="304" spans="2:40">
      <c r="B304" s="30"/>
      <c r="L304"/>
      <c r="M304"/>
      <c r="N304"/>
      <c r="O304"/>
      <c r="P304"/>
    </row>
    <row r="305" spans="2:16">
      <c r="B305" s="30"/>
      <c r="L305"/>
      <c r="M305"/>
      <c r="N305"/>
      <c r="O305"/>
      <c r="P305"/>
    </row>
    <row r="306" spans="2:16">
      <c r="B306" s="30"/>
      <c r="L306"/>
      <c r="M306"/>
      <c r="N306"/>
      <c r="O306"/>
      <c r="P306"/>
    </row>
    <row r="307" spans="2:16">
      <c r="B307" s="30"/>
      <c r="L307"/>
      <c r="M307"/>
      <c r="N307"/>
      <c r="O307"/>
      <c r="P307"/>
    </row>
    <row r="308" spans="2:16">
      <c r="B308" s="30"/>
      <c r="L308"/>
      <c r="M308"/>
      <c r="N308"/>
      <c r="O308"/>
      <c r="P308"/>
    </row>
    <row r="309" spans="2:16">
      <c r="B309" s="30"/>
      <c r="L309"/>
      <c r="M309"/>
      <c r="N309"/>
      <c r="O309"/>
      <c r="P309"/>
    </row>
    <row r="310" spans="2:16">
      <c r="B310" s="30"/>
      <c r="L310"/>
      <c r="M310"/>
      <c r="N310"/>
      <c r="O310"/>
      <c r="P310"/>
    </row>
    <row r="311" spans="2:16">
      <c r="B311" s="30"/>
      <c r="L311"/>
      <c r="M311"/>
      <c r="N311"/>
      <c r="O311"/>
      <c r="P311"/>
    </row>
    <row r="312" spans="2:16">
      <c r="B312" s="30"/>
      <c r="L312"/>
      <c r="M312"/>
      <c r="N312"/>
      <c r="O312"/>
      <c r="P312"/>
    </row>
    <row r="313" spans="2:16">
      <c r="B313" s="30"/>
      <c r="L313"/>
      <c r="M313"/>
      <c r="N313"/>
      <c r="O313"/>
      <c r="P313"/>
    </row>
    <row r="314" spans="2:16">
      <c r="B314" s="30"/>
      <c r="L314"/>
      <c r="M314"/>
      <c r="N314"/>
      <c r="O314"/>
      <c r="P314"/>
    </row>
    <row r="315" spans="2:16">
      <c r="B315" s="30"/>
      <c r="L315"/>
      <c r="M315"/>
      <c r="N315"/>
      <c r="O315"/>
      <c r="P315"/>
    </row>
    <row r="316" spans="2:16">
      <c r="B316" s="30"/>
      <c r="L316"/>
      <c r="M316"/>
      <c r="N316"/>
      <c r="O316"/>
      <c r="P316"/>
    </row>
    <row r="317" spans="2:16">
      <c r="B317" s="30"/>
      <c r="L317"/>
      <c r="M317"/>
      <c r="N317"/>
      <c r="O317"/>
      <c r="P317"/>
    </row>
    <row r="318" spans="2:16">
      <c r="B318" s="30"/>
      <c r="L318"/>
      <c r="M318"/>
      <c r="N318"/>
      <c r="O318"/>
      <c r="P318"/>
    </row>
    <row r="319" spans="2:16">
      <c r="B319" s="30"/>
      <c r="L319"/>
      <c r="M319"/>
      <c r="N319"/>
      <c r="O319"/>
      <c r="P319"/>
    </row>
    <row r="320" spans="2:16">
      <c r="B320" s="30"/>
      <c r="L320"/>
      <c r="M320"/>
      <c r="N320"/>
      <c r="O320"/>
      <c r="P320"/>
    </row>
    <row r="321" spans="12:16">
      <c r="L321"/>
      <c r="M321"/>
      <c r="N321"/>
      <c r="O321"/>
      <c r="P321"/>
    </row>
    <row r="322" spans="12:16">
      <c r="L322"/>
      <c r="M322"/>
      <c r="N322"/>
      <c r="O322"/>
      <c r="P322"/>
    </row>
    <row r="323" spans="12:16">
      <c r="L323"/>
      <c r="M323"/>
      <c r="N323"/>
      <c r="O323"/>
      <c r="P323"/>
    </row>
    <row r="324" spans="12:16">
      <c r="L324"/>
      <c r="M324"/>
      <c r="N324"/>
      <c r="O324"/>
      <c r="P324"/>
    </row>
    <row r="325" spans="12:16">
      <c r="L325"/>
      <c r="M325"/>
      <c r="N325"/>
      <c r="O325"/>
      <c r="P325"/>
    </row>
    <row r="326" spans="12:16">
      <c r="L326"/>
      <c r="M326"/>
      <c r="N326"/>
      <c r="O326"/>
      <c r="P326"/>
    </row>
    <row r="327" spans="12:16">
      <c r="L327"/>
      <c r="M327"/>
      <c r="N327"/>
      <c r="O327"/>
      <c r="P327"/>
    </row>
    <row r="328" spans="12:16">
      <c r="L328"/>
      <c r="M328"/>
      <c r="N328"/>
      <c r="O328"/>
      <c r="P328"/>
    </row>
    <row r="329" spans="12:16">
      <c r="L329"/>
      <c r="M329"/>
      <c r="N329"/>
      <c r="O329"/>
      <c r="P329"/>
    </row>
    <row r="330" spans="12:16">
      <c r="L330"/>
      <c r="M330"/>
      <c r="N330"/>
      <c r="O330"/>
      <c r="P330"/>
    </row>
    <row r="331" spans="12:16">
      <c r="L331"/>
      <c r="M331"/>
      <c r="N331"/>
      <c r="O331"/>
      <c r="P331"/>
    </row>
    <row r="332" spans="12:16">
      <c r="L332"/>
      <c r="M332"/>
      <c r="N332"/>
      <c r="O332"/>
      <c r="P332"/>
    </row>
    <row r="333" spans="12:16">
      <c r="L333"/>
      <c r="M333"/>
      <c r="N333"/>
      <c r="O333"/>
      <c r="P333"/>
    </row>
    <row r="334" spans="12:16">
      <c r="L334"/>
      <c r="M334"/>
      <c r="N334"/>
      <c r="O334"/>
      <c r="P334"/>
    </row>
    <row r="335" spans="12:16">
      <c r="L335"/>
      <c r="M335"/>
      <c r="N335"/>
      <c r="O335"/>
      <c r="P335"/>
    </row>
    <row r="336" spans="12:16">
      <c r="L336"/>
      <c r="M336"/>
      <c r="N336"/>
      <c r="O336"/>
      <c r="P336"/>
    </row>
    <row r="337" spans="12:16">
      <c r="L337"/>
      <c r="M337"/>
      <c r="N337"/>
      <c r="O337"/>
      <c r="P337"/>
    </row>
    <row r="338" spans="12:16">
      <c r="L338"/>
      <c r="M338"/>
      <c r="N338"/>
      <c r="O338"/>
      <c r="P338"/>
    </row>
    <row r="339" spans="12:16">
      <c r="L339"/>
      <c r="M339"/>
      <c r="N339"/>
      <c r="O339"/>
      <c r="P339"/>
    </row>
    <row r="340" spans="12:16">
      <c r="L340"/>
      <c r="M340"/>
      <c r="N340"/>
      <c r="O340"/>
      <c r="P340"/>
    </row>
    <row r="341" spans="12:16">
      <c r="L341"/>
      <c r="M341"/>
      <c r="N341"/>
      <c r="O341"/>
      <c r="P341"/>
    </row>
    <row r="342" spans="12:16">
      <c r="L342"/>
      <c r="M342"/>
      <c r="N342"/>
      <c r="O342"/>
      <c r="P342"/>
    </row>
    <row r="343" spans="12:16">
      <c r="L343"/>
      <c r="M343"/>
      <c r="N343"/>
      <c r="O343"/>
      <c r="P343"/>
    </row>
    <row r="344" spans="12:16">
      <c r="L344"/>
      <c r="M344"/>
      <c r="N344"/>
      <c r="O344"/>
      <c r="P344"/>
    </row>
    <row r="345" spans="12:16">
      <c r="L345"/>
      <c r="M345"/>
      <c r="N345"/>
      <c r="O345"/>
      <c r="P345"/>
    </row>
    <row r="346" spans="12:16">
      <c r="L346"/>
      <c r="M346"/>
      <c r="N346"/>
      <c r="O346"/>
      <c r="P346"/>
    </row>
    <row r="347" spans="12:16">
      <c r="L347"/>
      <c r="M347"/>
      <c r="N347"/>
      <c r="O347"/>
      <c r="P347"/>
    </row>
    <row r="348" spans="12:16">
      <c r="L348"/>
      <c r="M348"/>
      <c r="N348"/>
      <c r="O348"/>
      <c r="P348"/>
    </row>
    <row r="349" spans="12:16">
      <c r="L349"/>
      <c r="M349"/>
      <c r="N349"/>
      <c r="O349"/>
      <c r="P349"/>
    </row>
    <row r="350" spans="12:16">
      <c r="L350"/>
      <c r="M350"/>
      <c r="N350"/>
      <c r="O350"/>
      <c r="P350"/>
    </row>
    <row r="351" spans="12:16">
      <c r="L351"/>
      <c r="M351"/>
      <c r="N351"/>
      <c r="O351"/>
      <c r="P351"/>
    </row>
    <row r="352" spans="12:16">
      <c r="L352"/>
      <c r="M352"/>
      <c r="N352"/>
      <c r="O352"/>
      <c r="P352"/>
    </row>
    <row r="353" spans="12:16">
      <c r="L353"/>
      <c r="M353"/>
      <c r="N353"/>
      <c r="O353"/>
      <c r="P353"/>
    </row>
    <row r="354" spans="12:16">
      <c r="L354"/>
      <c r="M354"/>
      <c r="N354"/>
      <c r="O354"/>
      <c r="P354"/>
    </row>
    <row r="355" spans="12:16">
      <c r="L355"/>
      <c r="M355"/>
      <c r="N355"/>
      <c r="O355"/>
      <c r="P355"/>
    </row>
    <row r="356" spans="12:16">
      <c r="L356"/>
      <c r="M356"/>
      <c r="N356"/>
      <c r="O356"/>
      <c r="P356"/>
    </row>
    <row r="357" spans="12:16">
      <c r="L357"/>
      <c r="M357"/>
      <c r="N357"/>
      <c r="O357"/>
      <c r="P357"/>
    </row>
    <row r="358" spans="12:16">
      <c r="L358"/>
      <c r="M358"/>
      <c r="N358"/>
      <c r="O358"/>
      <c r="P358"/>
    </row>
    <row r="359" spans="12:16">
      <c r="L359"/>
      <c r="M359"/>
      <c r="N359"/>
      <c r="O359"/>
      <c r="P359"/>
    </row>
    <row r="360" spans="12:16">
      <c r="L360"/>
      <c r="M360"/>
      <c r="N360"/>
      <c r="O360"/>
      <c r="P360"/>
    </row>
    <row r="361" spans="12:16">
      <c r="L361"/>
      <c r="M361"/>
      <c r="N361"/>
      <c r="O361"/>
      <c r="P361"/>
    </row>
    <row r="362" spans="12:16">
      <c r="L362"/>
      <c r="M362"/>
      <c r="N362"/>
      <c r="O362"/>
      <c r="P362"/>
    </row>
    <row r="363" spans="12:16">
      <c r="L363"/>
      <c r="M363"/>
      <c r="N363"/>
      <c r="O363"/>
      <c r="P363"/>
    </row>
    <row r="364" spans="12:16">
      <c r="L364"/>
      <c r="M364"/>
      <c r="N364"/>
      <c r="O364"/>
      <c r="P364"/>
    </row>
    <row r="365" spans="12:16">
      <c r="L365"/>
      <c r="M365"/>
      <c r="N365"/>
      <c r="O365"/>
      <c r="P365"/>
    </row>
    <row r="366" spans="12:16">
      <c r="L366"/>
      <c r="M366"/>
      <c r="N366"/>
      <c r="O366"/>
      <c r="P366"/>
    </row>
    <row r="367" spans="12:16">
      <c r="L367"/>
      <c r="M367"/>
      <c r="N367"/>
      <c r="O367"/>
      <c r="P367"/>
    </row>
    <row r="368" spans="12:16">
      <c r="L368"/>
      <c r="M368"/>
      <c r="N368"/>
      <c r="O368"/>
      <c r="P368"/>
    </row>
    <row r="369" spans="12:16">
      <c r="L369"/>
      <c r="M369"/>
      <c r="N369"/>
      <c r="O369"/>
      <c r="P369"/>
    </row>
    <row r="370" spans="12:16">
      <c r="L370"/>
      <c r="M370"/>
      <c r="N370"/>
      <c r="O370"/>
      <c r="P370"/>
    </row>
    <row r="371" spans="12:16">
      <c r="L371"/>
      <c r="M371"/>
      <c r="N371"/>
      <c r="O371"/>
      <c r="P371"/>
    </row>
    <row r="372" spans="12:16">
      <c r="L372"/>
      <c r="M372"/>
      <c r="N372"/>
      <c r="O372"/>
      <c r="P372"/>
    </row>
    <row r="373" spans="12:16">
      <c r="L373"/>
      <c r="M373"/>
      <c r="N373"/>
      <c r="O373"/>
      <c r="P373"/>
    </row>
    <row r="374" spans="12:16">
      <c r="L374"/>
      <c r="M374"/>
      <c r="N374"/>
      <c r="O374"/>
      <c r="P374"/>
    </row>
    <row r="375" spans="12:16">
      <c r="L375"/>
      <c r="M375"/>
      <c r="N375"/>
      <c r="O375"/>
      <c r="P375"/>
    </row>
    <row r="376" spans="12:16">
      <c r="L376"/>
      <c r="M376"/>
      <c r="N376"/>
      <c r="O376"/>
      <c r="P376"/>
    </row>
    <row r="377" spans="12:16">
      <c r="L377"/>
      <c r="M377"/>
      <c r="N377"/>
      <c r="O377"/>
      <c r="P377"/>
    </row>
    <row r="378" spans="12:16">
      <c r="L378"/>
      <c r="M378"/>
      <c r="N378"/>
      <c r="O378"/>
      <c r="P378"/>
    </row>
    <row r="379" spans="12:16">
      <c r="L379"/>
      <c r="M379"/>
      <c r="N379"/>
      <c r="O379"/>
      <c r="P379"/>
    </row>
    <row r="380" spans="12:16">
      <c r="L380"/>
      <c r="M380"/>
      <c r="N380"/>
      <c r="O380"/>
      <c r="P380"/>
    </row>
    <row r="381" spans="12:16">
      <c r="L381"/>
      <c r="M381"/>
      <c r="N381"/>
      <c r="O381"/>
      <c r="P381"/>
    </row>
    <row r="382" spans="12:16">
      <c r="L382"/>
      <c r="M382"/>
      <c r="N382"/>
      <c r="O382"/>
      <c r="P382"/>
    </row>
    <row r="383" spans="12:16">
      <c r="L383"/>
      <c r="M383"/>
      <c r="N383"/>
      <c r="O383"/>
      <c r="P383"/>
    </row>
    <row r="384" spans="12:16">
      <c r="L384"/>
      <c r="M384"/>
      <c r="N384"/>
      <c r="O384"/>
      <c r="P384"/>
    </row>
    <row r="385" spans="12:16">
      <c r="L385"/>
      <c r="M385"/>
      <c r="N385"/>
      <c r="O385"/>
      <c r="P385"/>
    </row>
    <row r="386" spans="12:16">
      <c r="L386"/>
      <c r="M386"/>
      <c r="N386"/>
      <c r="O386"/>
      <c r="P386"/>
    </row>
    <row r="387" spans="12:16">
      <c r="L387"/>
      <c r="M387"/>
      <c r="N387"/>
      <c r="O387"/>
      <c r="P387"/>
    </row>
    <row r="388" spans="12:16">
      <c r="L388"/>
      <c r="M388"/>
      <c r="N388"/>
      <c r="O388"/>
      <c r="P388"/>
    </row>
    <row r="389" spans="12:16">
      <c r="L389"/>
      <c r="M389"/>
      <c r="N389"/>
      <c r="O389"/>
      <c r="P389"/>
    </row>
    <row r="390" spans="12:16">
      <c r="L390"/>
      <c r="M390"/>
      <c r="N390"/>
      <c r="O390"/>
      <c r="P390"/>
    </row>
    <row r="391" spans="12:16">
      <c r="L391"/>
      <c r="M391"/>
      <c r="N391"/>
      <c r="O391"/>
      <c r="P391"/>
    </row>
    <row r="392" spans="12:16">
      <c r="L392"/>
      <c r="M392"/>
      <c r="N392"/>
      <c r="O392"/>
      <c r="P392"/>
    </row>
    <row r="393" spans="12:16">
      <c r="L393"/>
      <c r="M393"/>
      <c r="N393"/>
      <c r="O393"/>
      <c r="P393"/>
    </row>
    <row r="394" spans="12:16">
      <c r="L394"/>
      <c r="M394"/>
      <c r="N394"/>
      <c r="O394"/>
      <c r="P394"/>
    </row>
    <row r="395" spans="12:16">
      <c r="L395"/>
      <c r="M395"/>
      <c r="N395"/>
      <c r="O395"/>
      <c r="P395"/>
    </row>
    <row r="396" spans="12:16">
      <c r="L396"/>
      <c r="M396"/>
      <c r="N396"/>
      <c r="O396"/>
      <c r="P396"/>
    </row>
    <row r="397" spans="12:16">
      <c r="L397"/>
      <c r="M397"/>
      <c r="N397"/>
      <c r="O397"/>
      <c r="P397"/>
    </row>
    <row r="398" spans="12:16">
      <c r="L398"/>
      <c r="M398"/>
      <c r="N398"/>
      <c r="O398"/>
      <c r="P398"/>
    </row>
    <row r="399" spans="12:16">
      <c r="L399"/>
      <c r="M399"/>
      <c r="N399"/>
      <c r="O399"/>
      <c r="P399"/>
    </row>
    <row r="400" spans="12:16">
      <c r="L400"/>
      <c r="M400"/>
      <c r="N400"/>
      <c r="O400"/>
      <c r="P400"/>
    </row>
    <row r="401" spans="12:16">
      <c r="L401"/>
      <c r="M401"/>
      <c r="N401"/>
      <c r="O401"/>
      <c r="P401"/>
    </row>
    <row r="402" spans="12:16">
      <c r="L402"/>
      <c r="M402"/>
      <c r="N402"/>
      <c r="O402"/>
      <c r="P402"/>
    </row>
    <row r="403" spans="12:16">
      <c r="L403"/>
      <c r="M403"/>
      <c r="N403"/>
      <c r="O403"/>
      <c r="P403"/>
    </row>
    <row r="404" spans="12:16">
      <c r="L404"/>
      <c r="M404"/>
      <c r="N404"/>
      <c r="O404"/>
      <c r="P404"/>
    </row>
    <row r="405" spans="12:16">
      <c r="L405"/>
      <c r="M405"/>
      <c r="N405"/>
      <c r="O405"/>
      <c r="P405"/>
    </row>
    <row r="406" spans="12:16">
      <c r="L406"/>
      <c r="M406"/>
      <c r="N406"/>
      <c r="O406"/>
      <c r="P406"/>
    </row>
    <row r="407" spans="12:16">
      <c r="L407"/>
      <c r="M407"/>
      <c r="N407"/>
      <c r="O407"/>
      <c r="P407"/>
    </row>
    <row r="408" spans="12:16">
      <c r="L408"/>
      <c r="M408"/>
      <c r="N408"/>
      <c r="O408"/>
      <c r="P408"/>
    </row>
    <row r="409" spans="12:16">
      <c r="L409"/>
      <c r="M409"/>
      <c r="N409"/>
      <c r="O409"/>
      <c r="P409"/>
    </row>
    <row r="410" spans="12:16">
      <c r="L410"/>
      <c r="M410"/>
      <c r="N410"/>
      <c r="O410"/>
      <c r="P410"/>
    </row>
    <row r="411" spans="12:16">
      <c r="L411"/>
      <c r="M411"/>
      <c r="N411"/>
      <c r="O411"/>
      <c r="P411"/>
    </row>
    <row r="412" spans="12:16">
      <c r="L412"/>
      <c r="M412"/>
      <c r="N412"/>
      <c r="O412"/>
      <c r="P412"/>
    </row>
    <row r="413" spans="12:16">
      <c r="L413"/>
      <c r="M413"/>
      <c r="N413"/>
      <c r="O413"/>
      <c r="P413"/>
    </row>
    <row r="414" spans="12:16">
      <c r="L414"/>
      <c r="M414"/>
      <c r="N414"/>
      <c r="O414"/>
      <c r="P414"/>
    </row>
    <row r="415" spans="12:16">
      <c r="L415"/>
      <c r="M415"/>
      <c r="N415"/>
      <c r="O415"/>
      <c r="P415"/>
    </row>
    <row r="416" spans="12:16">
      <c r="L416"/>
      <c r="M416"/>
      <c r="N416"/>
      <c r="O416"/>
      <c r="P416"/>
    </row>
    <row r="417" spans="12:16">
      <c r="L417"/>
      <c r="M417"/>
      <c r="N417"/>
      <c r="O417"/>
      <c r="P417"/>
    </row>
    <row r="418" spans="12:16">
      <c r="L418"/>
      <c r="M418"/>
      <c r="N418"/>
      <c r="O418"/>
      <c r="P418"/>
    </row>
    <row r="419" spans="12:16">
      <c r="L419"/>
      <c r="M419"/>
      <c r="N419"/>
      <c r="O419"/>
      <c r="P419"/>
    </row>
    <row r="420" spans="12:16">
      <c r="L420"/>
      <c r="M420"/>
      <c r="N420"/>
      <c r="O420"/>
      <c r="P420"/>
    </row>
    <row r="421" spans="12:16">
      <c r="L421"/>
      <c r="M421"/>
      <c r="N421"/>
      <c r="O421"/>
      <c r="P421"/>
    </row>
    <row r="422" spans="12:16">
      <c r="L422"/>
      <c r="M422"/>
      <c r="N422"/>
      <c r="O422"/>
      <c r="P422"/>
    </row>
    <row r="423" spans="12:16">
      <c r="L423"/>
      <c r="M423"/>
      <c r="N423"/>
      <c r="O423"/>
      <c r="P423"/>
    </row>
    <row r="424" spans="12:16">
      <c r="L424"/>
      <c r="M424"/>
      <c r="N424"/>
      <c r="O424"/>
      <c r="P424"/>
    </row>
    <row r="425" spans="12:16">
      <c r="L425"/>
      <c r="M425"/>
      <c r="N425"/>
      <c r="O425"/>
      <c r="P425"/>
    </row>
    <row r="426" spans="12:16">
      <c r="L426"/>
      <c r="M426"/>
      <c r="N426"/>
      <c r="O426"/>
      <c r="P426"/>
    </row>
    <row r="427" spans="12:16">
      <c r="L427"/>
      <c r="M427"/>
      <c r="N427"/>
      <c r="O427"/>
      <c r="P427"/>
    </row>
    <row r="428" spans="12:16">
      <c r="L428"/>
      <c r="M428"/>
      <c r="N428"/>
      <c r="O428"/>
      <c r="P428"/>
    </row>
    <row r="429" spans="12:16">
      <c r="L429"/>
      <c r="M429"/>
      <c r="N429"/>
      <c r="O429"/>
      <c r="P429"/>
    </row>
    <row r="430" spans="12:16">
      <c r="L430"/>
      <c r="M430"/>
      <c r="N430"/>
      <c r="O430"/>
      <c r="P430"/>
    </row>
    <row r="431" spans="12:16">
      <c r="L431"/>
      <c r="M431"/>
      <c r="N431"/>
      <c r="O431"/>
      <c r="P431"/>
    </row>
    <row r="432" spans="12:16">
      <c r="L432"/>
      <c r="M432"/>
      <c r="N432"/>
      <c r="O432"/>
      <c r="P432"/>
    </row>
    <row r="433" spans="12:16">
      <c r="L433"/>
      <c r="M433"/>
      <c r="N433"/>
      <c r="O433"/>
      <c r="P433"/>
    </row>
    <row r="434" spans="12:16">
      <c r="L434"/>
      <c r="M434"/>
      <c r="N434"/>
      <c r="O434"/>
      <c r="P434"/>
    </row>
    <row r="435" spans="12:16">
      <c r="L435"/>
      <c r="M435"/>
      <c r="N435"/>
      <c r="O435"/>
      <c r="P435"/>
    </row>
    <row r="436" spans="12:16">
      <c r="L436"/>
      <c r="M436"/>
      <c r="N436"/>
      <c r="O436"/>
      <c r="P436"/>
    </row>
    <row r="437" spans="12:16">
      <c r="L437"/>
      <c r="M437"/>
      <c r="N437"/>
      <c r="O437"/>
      <c r="P437"/>
    </row>
    <row r="438" spans="12:16">
      <c r="L438"/>
      <c r="M438"/>
      <c r="N438"/>
      <c r="O438"/>
      <c r="P438"/>
    </row>
    <row r="439" spans="12:16">
      <c r="L439"/>
      <c r="M439"/>
      <c r="N439"/>
      <c r="O439"/>
      <c r="P439"/>
    </row>
    <row r="440" spans="12:16">
      <c r="L440"/>
      <c r="M440"/>
      <c r="N440"/>
      <c r="O440"/>
      <c r="P440"/>
    </row>
    <row r="441" spans="12:16">
      <c r="L441"/>
      <c r="M441"/>
      <c r="N441"/>
      <c r="O441"/>
      <c r="P441"/>
    </row>
    <row r="442" spans="12:16">
      <c r="L442"/>
      <c r="M442"/>
      <c r="N442"/>
      <c r="O442"/>
      <c r="P442"/>
    </row>
    <row r="443" spans="12:16">
      <c r="L443"/>
      <c r="M443"/>
      <c r="N443"/>
      <c r="O443"/>
      <c r="P443"/>
    </row>
    <row r="444" spans="12:16">
      <c r="L444"/>
      <c r="M444"/>
      <c r="N444"/>
      <c r="O444"/>
      <c r="P444"/>
    </row>
    <row r="445" spans="12:16">
      <c r="L445"/>
      <c r="M445"/>
      <c r="N445"/>
      <c r="O445"/>
      <c r="P445"/>
    </row>
    <row r="446" spans="12:16">
      <c r="L446"/>
      <c r="M446"/>
      <c r="N446"/>
      <c r="O446"/>
      <c r="P446"/>
    </row>
    <row r="447" spans="12:16">
      <c r="L447"/>
      <c r="M447"/>
      <c r="N447"/>
      <c r="O447"/>
      <c r="P447"/>
    </row>
    <row r="448" spans="12:16">
      <c r="L448"/>
      <c r="M448"/>
      <c r="N448"/>
      <c r="O448"/>
      <c r="P448"/>
    </row>
    <row r="449" spans="12:16">
      <c r="L449"/>
      <c r="M449"/>
      <c r="N449"/>
      <c r="O449"/>
      <c r="P449"/>
    </row>
    <row r="450" spans="12:16">
      <c r="L450"/>
      <c r="M450"/>
      <c r="N450"/>
      <c r="O450"/>
      <c r="P450"/>
    </row>
    <row r="451" spans="12:16">
      <c r="L451"/>
      <c r="M451"/>
      <c r="N451"/>
      <c r="O451"/>
      <c r="P451"/>
    </row>
    <row r="452" spans="12:16">
      <c r="L452"/>
      <c r="M452"/>
      <c r="N452"/>
      <c r="O452"/>
      <c r="P452"/>
    </row>
    <row r="453" spans="12:16">
      <c r="L453"/>
      <c r="M453"/>
      <c r="N453"/>
      <c r="O453"/>
      <c r="P453"/>
    </row>
    <row r="454" spans="12:16">
      <c r="L454"/>
      <c r="M454"/>
      <c r="N454"/>
      <c r="O454"/>
      <c r="P454"/>
    </row>
    <row r="455" spans="12:16">
      <c r="L455"/>
      <c r="M455"/>
      <c r="N455"/>
      <c r="O455"/>
      <c r="P455"/>
    </row>
    <row r="456" spans="12:16">
      <c r="L456"/>
      <c r="M456"/>
      <c r="N456"/>
      <c r="O456"/>
      <c r="P456"/>
    </row>
    <row r="457" spans="12:16">
      <c r="L457"/>
      <c r="M457"/>
      <c r="N457"/>
      <c r="O457"/>
      <c r="P457"/>
    </row>
    <row r="458" spans="12:16">
      <c r="L458"/>
      <c r="M458"/>
      <c r="N458"/>
      <c r="O458"/>
      <c r="P458"/>
    </row>
    <row r="459" spans="12:16">
      <c r="L459"/>
      <c r="M459"/>
      <c r="N459"/>
      <c r="O459"/>
      <c r="P459"/>
    </row>
    <row r="460" spans="12:16">
      <c r="L460"/>
      <c r="M460"/>
      <c r="N460"/>
      <c r="O460"/>
      <c r="P460"/>
    </row>
    <row r="461" spans="12:16">
      <c r="L461"/>
      <c r="M461"/>
      <c r="N461"/>
      <c r="O461"/>
      <c r="P461"/>
    </row>
    <row r="462" spans="12:16">
      <c r="L462"/>
      <c r="M462"/>
      <c r="N462"/>
      <c r="O462"/>
      <c r="P462"/>
    </row>
    <row r="463" spans="12:16">
      <c r="L463"/>
      <c r="M463"/>
      <c r="N463"/>
      <c r="O463"/>
      <c r="P463"/>
    </row>
    <row r="464" spans="12:16">
      <c r="L464"/>
      <c r="M464"/>
      <c r="N464"/>
      <c r="O464"/>
      <c r="P464"/>
    </row>
    <row r="465" spans="12:16">
      <c r="L465"/>
      <c r="M465"/>
      <c r="N465"/>
      <c r="O465"/>
      <c r="P465"/>
    </row>
    <row r="466" spans="12:16">
      <c r="L466"/>
      <c r="M466"/>
      <c r="N466"/>
      <c r="O466"/>
      <c r="P466"/>
    </row>
    <row r="467" spans="12:16">
      <c r="L467"/>
      <c r="M467"/>
      <c r="N467"/>
      <c r="O467"/>
      <c r="P467"/>
    </row>
    <row r="468" spans="12:16">
      <c r="L468"/>
      <c r="M468"/>
      <c r="N468"/>
      <c r="O468"/>
      <c r="P468"/>
    </row>
    <row r="469" spans="12:16">
      <c r="L469"/>
      <c r="M469"/>
      <c r="N469"/>
      <c r="O469"/>
      <c r="P469"/>
    </row>
    <row r="470" spans="12:16">
      <c r="L470"/>
      <c r="M470"/>
      <c r="N470"/>
      <c r="O470"/>
      <c r="P470"/>
    </row>
    <row r="471" spans="12:16">
      <c r="L471"/>
      <c r="M471"/>
      <c r="N471"/>
      <c r="O471"/>
      <c r="P471"/>
    </row>
    <row r="472" spans="12:16">
      <c r="L472"/>
      <c r="M472"/>
      <c r="N472"/>
      <c r="O472"/>
      <c r="P472"/>
    </row>
    <row r="473" spans="12:16">
      <c r="L473"/>
      <c r="M473"/>
      <c r="N473"/>
      <c r="O473"/>
      <c r="P473"/>
    </row>
    <row r="474" spans="12:16">
      <c r="L474"/>
      <c r="M474"/>
      <c r="N474"/>
      <c r="O474"/>
      <c r="P474"/>
    </row>
    <row r="475" spans="12:16">
      <c r="L475"/>
      <c r="M475"/>
      <c r="N475"/>
      <c r="O475"/>
      <c r="P475"/>
    </row>
    <row r="476" spans="12:16">
      <c r="L476"/>
      <c r="M476"/>
      <c r="N476"/>
      <c r="O476"/>
      <c r="P476"/>
    </row>
    <row r="477" spans="12:16">
      <c r="L477"/>
      <c r="M477"/>
      <c r="N477"/>
      <c r="O477"/>
      <c r="P477"/>
    </row>
    <row r="478" spans="12:16">
      <c r="L478"/>
      <c r="M478"/>
      <c r="N478"/>
      <c r="O478"/>
      <c r="P478"/>
    </row>
    <row r="479" spans="12:16">
      <c r="L479"/>
      <c r="M479"/>
      <c r="N479"/>
      <c r="O479"/>
      <c r="P479"/>
    </row>
    <row r="480" spans="12:16">
      <c r="L480"/>
      <c r="M480"/>
      <c r="N480"/>
      <c r="O480"/>
      <c r="P480"/>
    </row>
    <row r="481" spans="12:16">
      <c r="L481"/>
      <c r="M481"/>
      <c r="N481"/>
      <c r="O481"/>
      <c r="P481"/>
    </row>
    <row r="482" spans="12:16">
      <c r="L482"/>
      <c r="M482"/>
      <c r="N482"/>
      <c r="O482"/>
      <c r="P482"/>
    </row>
    <row r="483" spans="12:16">
      <c r="L483"/>
      <c r="M483"/>
      <c r="N483"/>
      <c r="O483"/>
      <c r="P483"/>
    </row>
    <row r="484" spans="12:16">
      <c r="L484"/>
      <c r="M484"/>
      <c r="N484"/>
      <c r="O484"/>
      <c r="P484"/>
    </row>
    <row r="485" spans="12:16">
      <c r="L485"/>
      <c r="M485"/>
      <c r="N485"/>
      <c r="O485"/>
      <c r="P485"/>
    </row>
    <row r="486" spans="12:16">
      <c r="L486"/>
      <c r="M486"/>
      <c r="N486"/>
      <c r="O486"/>
      <c r="P486"/>
    </row>
  </sheetData>
  <sheetProtection selectLockedCells="1" selectUnlockedCells="1"/>
  <pageMargins left="0.78740157499999996" right="0.78740157499999996" top="0.984251969" bottom="0.984251969" header="0.4921259845" footer="0.4921259845"/>
  <pageSetup paperSize="9" scale="1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BM498"/>
  <sheetViews>
    <sheetView zoomScale="80" zoomScaleNormal="80" workbookViewId="0">
      <selection activeCell="I16" sqref="I16"/>
    </sheetView>
  </sheetViews>
  <sheetFormatPr baseColWidth="10" defaultColWidth="11.42578125" defaultRowHeight="12.75"/>
  <cols>
    <col min="1" max="1" width="48.140625" style="1" customWidth="1"/>
    <col min="2" max="2" width="11.42578125" style="1"/>
    <col min="3" max="3" width="9.140625" style="1" customWidth="1"/>
    <col min="4" max="7" width="11.42578125" style="1"/>
    <col min="8" max="8" width="6" style="1" customWidth="1"/>
    <col min="9" max="10" width="19" style="1" customWidth="1"/>
    <col min="11" max="11" width="11.42578125" style="1"/>
    <col min="12" max="12" width="18.28515625" style="1" customWidth="1"/>
    <col min="13" max="13" width="11.42578125" style="1"/>
    <col min="14" max="14" width="8.140625" style="1" customWidth="1"/>
    <col min="15" max="15" width="7.5703125" style="1" customWidth="1"/>
    <col min="16" max="16" width="14.28515625" style="1" bestFit="1" customWidth="1"/>
    <col min="17" max="17" width="11.42578125" style="1"/>
    <col min="18" max="18" width="7" style="1" customWidth="1"/>
    <col min="19" max="19" width="13.42578125" style="1" customWidth="1"/>
    <col min="20" max="20" width="11.42578125" style="1"/>
    <col min="21" max="21" width="8.140625" style="1" customWidth="1"/>
    <col min="22" max="22" width="15.28515625" style="1" bestFit="1" customWidth="1"/>
    <col min="23" max="23" width="11.42578125" style="1"/>
    <col min="24" max="24" width="5.85546875" style="1" customWidth="1"/>
    <col min="25" max="25" width="11.42578125" style="1"/>
    <col min="26" max="26" width="11.42578125" style="16"/>
    <col min="27" max="27" width="2.5703125" style="1" customWidth="1"/>
    <col min="28" max="28" width="16.7109375" style="1" bestFit="1" customWidth="1"/>
    <col min="29" max="29" width="11.42578125" style="1"/>
    <col min="30" max="30" width="3.42578125" style="1" customWidth="1"/>
    <col min="31" max="31" width="13.42578125" style="1" bestFit="1" customWidth="1"/>
    <col min="32" max="32" width="11.42578125" style="1"/>
    <col min="33" max="33" width="3.42578125" style="1" customWidth="1"/>
    <col min="34" max="34" width="13.42578125" style="1" bestFit="1" customWidth="1"/>
    <col min="35" max="35" width="11.42578125" style="1"/>
    <col min="36" max="36" width="4" style="1" customWidth="1"/>
    <col min="37" max="37" width="20.85546875" style="1" customWidth="1"/>
    <col min="38" max="38" width="11.42578125" style="1"/>
    <col min="39" max="39" width="2.85546875" style="1" customWidth="1"/>
    <col min="40" max="40" width="22.7109375" style="1" bestFit="1" customWidth="1"/>
    <col min="41" max="41" width="11.42578125" style="1"/>
    <col min="42" max="42" width="3.7109375" style="1" customWidth="1"/>
    <col min="43" max="43" width="19.85546875" style="1" bestFit="1" customWidth="1"/>
    <col min="44" max="44" width="11.42578125" style="1"/>
    <col min="45" max="45" width="3.5703125" style="1" customWidth="1"/>
    <col min="46" max="46" width="29.7109375" style="1" bestFit="1" customWidth="1"/>
    <col min="47" max="47" width="11.42578125" style="1"/>
    <col min="48" max="48" width="3.5703125" style="1" customWidth="1"/>
    <col min="49" max="49" width="16.140625" style="1" customWidth="1"/>
    <col min="50" max="50" width="11.42578125" style="1"/>
    <col min="51" max="51" width="3.5703125" style="1" customWidth="1"/>
    <col min="52" max="52" width="13" style="1" customWidth="1"/>
    <col min="53" max="53" width="11.42578125" style="1"/>
    <col min="54" max="54" width="3.5703125" style="1" customWidth="1"/>
    <col min="55" max="55" width="13" style="1" customWidth="1"/>
    <col min="56" max="56" width="11.42578125" style="1"/>
    <col min="57" max="57" width="2.5703125" style="1" customWidth="1"/>
    <col min="58" max="58" width="14.42578125" style="1" bestFit="1" customWidth="1"/>
    <col min="59" max="59" width="11.42578125" style="1"/>
    <col min="60" max="60" width="2.5703125" style="1" customWidth="1"/>
    <col min="61" max="61" width="14.42578125" style="1" bestFit="1" customWidth="1"/>
    <col min="62" max="62" width="11.42578125" style="1"/>
    <col min="63" max="63" width="2.85546875" style="1" customWidth="1"/>
    <col min="64" max="64" width="19.85546875" style="1" bestFit="1" customWidth="1"/>
    <col min="65" max="16384" width="11.42578125" style="1"/>
  </cols>
  <sheetData>
    <row r="1" spans="1:65" ht="20.25">
      <c r="A1" s="9" t="s">
        <v>6</v>
      </c>
    </row>
    <row r="2" spans="1:65" ht="15.75">
      <c r="A2" s="22" t="s">
        <v>261</v>
      </c>
    </row>
    <row r="4" spans="1:65" ht="20.25">
      <c r="A4" s="2"/>
      <c r="H4" s="11" t="s">
        <v>7</v>
      </c>
    </row>
    <row r="5" spans="1:65" ht="20.25">
      <c r="H5" s="11" t="s">
        <v>8</v>
      </c>
    </row>
    <row r="6" spans="1:65">
      <c r="A6" s="2" t="s">
        <v>1</v>
      </c>
      <c r="D6" s="10" t="s">
        <v>18</v>
      </c>
    </row>
    <row r="7" spans="1:65">
      <c r="A7" s="2"/>
      <c r="E7" s="20"/>
    </row>
    <row r="8" spans="1:65" ht="13.5">
      <c r="A8" s="3" t="s">
        <v>26</v>
      </c>
      <c r="B8" s="14">
        <v>2</v>
      </c>
      <c r="D8" s="1" t="s">
        <v>17</v>
      </c>
      <c r="H8" s="173" t="s">
        <v>15</v>
      </c>
      <c r="I8" s="173" t="s">
        <v>21</v>
      </c>
      <c r="J8" s="10"/>
      <c r="K8" s="12" t="s">
        <v>15</v>
      </c>
      <c r="L8" s="12" t="s">
        <v>24</v>
      </c>
      <c r="M8" s="17" t="s">
        <v>108</v>
      </c>
      <c r="N8" s="10"/>
    </row>
    <row r="9" spans="1:65" ht="13.5">
      <c r="A9" s="3" t="s">
        <v>27</v>
      </c>
      <c r="B9" s="14">
        <v>5</v>
      </c>
      <c r="D9" s="1" t="s">
        <v>17</v>
      </c>
      <c r="H9" s="174">
        <v>1</v>
      </c>
      <c r="I9" s="173" t="s">
        <v>23</v>
      </c>
      <c r="J9" s="10"/>
      <c r="K9" s="4">
        <v>1</v>
      </c>
      <c r="L9" s="12" t="s">
        <v>25</v>
      </c>
      <c r="M9" s="18"/>
      <c r="P9" s="184" t="s">
        <v>28</v>
      </c>
      <c r="Q9" s="185" t="s">
        <v>270</v>
      </c>
      <c r="S9" s="184" t="s">
        <v>29</v>
      </c>
      <c r="T9" s="185" t="s">
        <v>270</v>
      </c>
      <c r="V9" s="184" t="s">
        <v>30</v>
      </c>
      <c r="W9" s="185" t="s">
        <v>270</v>
      </c>
      <c r="Y9" s="184" t="s">
        <v>31</v>
      </c>
      <c r="Z9" s="185" t="s">
        <v>270</v>
      </c>
      <c r="AB9" s="184" t="s">
        <v>32</v>
      </c>
      <c r="AC9" s="185" t="s">
        <v>270</v>
      </c>
      <c r="AE9" s="184" t="s">
        <v>106</v>
      </c>
      <c r="AF9" s="185" t="s">
        <v>270</v>
      </c>
      <c r="AH9" s="184" t="s">
        <v>33</v>
      </c>
      <c r="AI9" s="185" t="s">
        <v>270</v>
      </c>
      <c r="AK9" s="184" t="s">
        <v>34</v>
      </c>
      <c r="AL9" s="185" t="s">
        <v>270</v>
      </c>
      <c r="AN9" s="184" t="s">
        <v>35</v>
      </c>
      <c r="AO9" s="185" t="s">
        <v>270</v>
      </c>
      <c r="AQ9" s="184" t="s">
        <v>107</v>
      </c>
      <c r="AR9" s="185" t="s">
        <v>270</v>
      </c>
      <c r="AT9" s="184" t="s">
        <v>36</v>
      </c>
      <c r="AU9" s="185" t="s">
        <v>270</v>
      </c>
      <c r="AW9" s="184" t="s">
        <v>37</v>
      </c>
      <c r="AX9" s="185" t="s">
        <v>270</v>
      </c>
      <c r="AZ9" s="184" t="s">
        <v>121</v>
      </c>
      <c r="BA9" s="185" t="s">
        <v>270</v>
      </c>
      <c r="BC9" s="184" t="s">
        <v>38</v>
      </c>
      <c r="BD9" s="185" t="s">
        <v>270</v>
      </c>
      <c r="BF9" s="184" t="s">
        <v>120</v>
      </c>
      <c r="BG9" s="185" t="s">
        <v>270</v>
      </c>
      <c r="BI9" s="184" t="s">
        <v>39</v>
      </c>
      <c r="BJ9" s="185" t="s">
        <v>270</v>
      </c>
      <c r="BL9" s="184" t="s">
        <v>40</v>
      </c>
      <c r="BM9" s="185" t="s">
        <v>270</v>
      </c>
    </row>
    <row r="10" spans="1:65" ht="14.25">
      <c r="A10" s="21" t="s">
        <v>186</v>
      </c>
      <c r="B10" s="25">
        <f>Retentionsanlage!K44/10000</f>
        <v>0</v>
      </c>
      <c r="C10" s="21" t="s">
        <v>187</v>
      </c>
      <c r="D10" s="21" t="s">
        <v>124</v>
      </c>
      <c r="H10" s="174">
        <v>2</v>
      </c>
      <c r="I10" s="175" t="s">
        <v>262</v>
      </c>
      <c r="J10" s="3"/>
      <c r="K10" s="4">
        <v>2</v>
      </c>
      <c r="L10" s="18" t="str">
        <f ca="1">IF(OFFSET(J10,,$B$8*3)=0,"",OFFSET(J10,,$B$8*3))</f>
        <v>GI</v>
      </c>
      <c r="M10" s="19">
        <f ca="1">IF(OFFSET(K10,,$B$8*3)=0,"",OFFSET(K10,,$B$8*3))</f>
        <v>0.15</v>
      </c>
      <c r="N10" s="15"/>
      <c r="P10" s="177" t="s">
        <v>41</v>
      </c>
      <c r="Q10" s="178">
        <v>0.15</v>
      </c>
      <c r="S10" s="177" t="s">
        <v>51</v>
      </c>
      <c r="T10" s="178">
        <v>0.1</v>
      </c>
      <c r="V10" s="177" t="s">
        <v>57</v>
      </c>
      <c r="W10" s="178">
        <v>0.1</v>
      </c>
      <c r="Y10" s="177" t="s">
        <v>63</v>
      </c>
      <c r="Z10" s="179">
        <v>5.0000000000000001E-3</v>
      </c>
      <c r="AB10" s="177" t="s">
        <v>64</v>
      </c>
      <c r="AC10" s="178">
        <v>0.1</v>
      </c>
      <c r="AE10" s="177" t="s">
        <v>52</v>
      </c>
      <c r="AF10" s="178">
        <v>0.1</v>
      </c>
      <c r="AH10" s="177" t="s">
        <v>52</v>
      </c>
      <c r="AI10" s="178">
        <v>0.1</v>
      </c>
      <c r="AK10" s="177" t="s">
        <v>45</v>
      </c>
      <c r="AL10" s="178">
        <v>0.1</v>
      </c>
      <c r="AN10" s="177" t="s">
        <v>47</v>
      </c>
      <c r="AO10" s="178">
        <v>0.1</v>
      </c>
      <c r="AQ10" s="177" t="s">
        <v>43</v>
      </c>
      <c r="AR10" s="178">
        <v>0.1</v>
      </c>
      <c r="AT10" s="177" t="s">
        <v>51</v>
      </c>
      <c r="AU10" s="178">
        <v>0.1</v>
      </c>
      <c r="AW10" s="177" t="s">
        <v>95</v>
      </c>
      <c r="AX10" s="178">
        <v>0.15</v>
      </c>
      <c r="AZ10" s="177" t="s">
        <v>52</v>
      </c>
      <c r="BA10" s="178">
        <v>0.1</v>
      </c>
      <c r="BC10" s="177" t="s">
        <v>76</v>
      </c>
      <c r="BD10" s="178">
        <v>0.15</v>
      </c>
      <c r="BF10" s="177" t="s">
        <v>52</v>
      </c>
      <c r="BG10" s="178">
        <v>0.1</v>
      </c>
      <c r="BI10" s="177" t="s">
        <v>80</v>
      </c>
      <c r="BJ10" s="178">
        <v>0.1</v>
      </c>
      <c r="BL10" s="177" t="s">
        <v>86</v>
      </c>
      <c r="BM10" s="178">
        <v>0.1</v>
      </c>
    </row>
    <row r="11" spans="1:65" ht="15.75">
      <c r="A11" s="21" t="s">
        <v>122</v>
      </c>
      <c r="B11" s="25">
        <f>IF(Retentionsanlage!N44="",0,Retentionsanlage!N44/10000)</f>
        <v>0</v>
      </c>
      <c r="C11" s="21" t="s">
        <v>123</v>
      </c>
      <c r="D11" s="21" t="s">
        <v>124</v>
      </c>
      <c r="H11" s="174">
        <v>3</v>
      </c>
      <c r="I11" s="175" t="s">
        <v>263</v>
      </c>
      <c r="J11" s="3"/>
      <c r="K11" s="4">
        <v>3</v>
      </c>
      <c r="L11" s="18" t="str">
        <f t="shared" ref="L11:L24" ca="1" si="0">IF(OFFSET(J11,,$B$8*3)=0,"",OFFSET(J11,,$B$8*3))</f>
        <v>K2</v>
      </c>
      <c r="M11" s="19">
        <f t="shared" ref="M11:M24" ca="1" si="1">IF(OFFSET(K11,,$B$8*3)=0,"",OFFSET(K11,,$B$8*3))</f>
        <v>0.15</v>
      </c>
      <c r="N11" s="15"/>
      <c r="P11" s="177" t="s">
        <v>42</v>
      </c>
      <c r="Q11" s="178">
        <v>0.15</v>
      </c>
      <c r="S11" s="177" t="s">
        <v>52</v>
      </c>
      <c r="T11" s="178">
        <v>0.15</v>
      </c>
      <c r="V11" s="177" t="s">
        <v>58</v>
      </c>
      <c r="W11" s="178">
        <v>0.1</v>
      </c>
      <c r="Y11" s="177" t="s">
        <v>51</v>
      </c>
      <c r="Z11" s="179">
        <v>0.1</v>
      </c>
      <c r="AB11" s="177" t="s">
        <v>65</v>
      </c>
      <c r="AC11" s="178">
        <v>0.1</v>
      </c>
      <c r="AE11" s="177" t="s">
        <v>79</v>
      </c>
      <c r="AF11" s="178">
        <v>0.1</v>
      </c>
      <c r="AH11" s="177" t="s">
        <v>69</v>
      </c>
      <c r="AI11" s="178">
        <v>0.15</v>
      </c>
      <c r="AK11" s="177" t="s">
        <v>46</v>
      </c>
      <c r="AL11" s="178">
        <v>0.1</v>
      </c>
      <c r="AN11" s="177" t="s">
        <v>45</v>
      </c>
      <c r="AO11" s="178">
        <v>0.1</v>
      </c>
      <c r="AQ11" s="177" t="s">
        <v>113</v>
      </c>
      <c r="AR11" s="178">
        <v>0.1</v>
      </c>
      <c r="AT11" s="177" t="s">
        <v>43</v>
      </c>
      <c r="AU11" s="178">
        <v>0.15</v>
      </c>
      <c r="AW11" s="177" t="s">
        <v>42</v>
      </c>
      <c r="AX11" s="178">
        <v>0.15</v>
      </c>
      <c r="AZ11" s="177" t="s">
        <v>79</v>
      </c>
      <c r="BA11" s="178">
        <v>0.1</v>
      </c>
      <c r="BC11" s="177" t="s">
        <v>77</v>
      </c>
      <c r="BD11" s="178">
        <v>0.15</v>
      </c>
      <c r="BF11" s="177" t="s">
        <v>79</v>
      </c>
      <c r="BG11" s="178">
        <v>0.1</v>
      </c>
      <c r="BI11" s="177" t="s">
        <v>81</v>
      </c>
      <c r="BJ11" s="178">
        <v>0.1</v>
      </c>
      <c r="BL11" s="177" t="s">
        <v>87</v>
      </c>
      <c r="BM11" s="178">
        <v>0.1</v>
      </c>
    </row>
    <row r="12" spans="1:65" ht="14.25">
      <c r="A12" s="21" t="s">
        <v>150</v>
      </c>
      <c r="B12" s="54">
        <f ca="1">IF(ISNUMBER(Retentionsanlage!E54),Retentionsanlage!E54,OFFSET(M8,B9,))</f>
        <v>0.15</v>
      </c>
      <c r="D12" s="21" t="s">
        <v>124</v>
      </c>
      <c r="H12" s="174">
        <v>4</v>
      </c>
      <c r="I12" s="175" t="s">
        <v>264</v>
      </c>
      <c r="J12" s="3"/>
      <c r="K12" s="4">
        <v>4</v>
      </c>
      <c r="L12" s="18" t="str">
        <f t="shared" ca="1" si="0"/>
        <v>K3</v>
      </c>
      <c r="M12" s="19">
        <f t="shared" ca="1" si="1"/>
        <v>0.15</v>
      </c>
      <c r="N12" s="15"/>
      <c r="P12" s="177" t="s">
        <v>43</v>
      </c>
      <c r="Q12" s="178">
        <v>0.15</v>
      </c>
      <c r="S12" s="177" t="s">
        <v>99</v>
      </c>
      <c r="T12" s="178">
        <v>0.15</v>
      </c>
      <c r="V12" s="177" t="s">
        <v>59</v>
      </c>
      <c r="W12" s="178">
        <v>0.1</v>
      </c>
      <c r="Y12" s="177" t="s">
        <v>100</v>
      </c>
      <c r="Z12" s="179">
        <v>0.1</v>
      </c>
      <c r="AB12" s="177" t="s">
        <v>66</v>
      </c>
      <c r="AC12" s="178">
        <v>0.1</v>
      </c>
      <c r="AE12" s="177" t="s">
        <v>45</v>
      </c>
      <c r="AF12" s="178">
        <v>0.1</v>
      </c>
      <c r="AH12" s="177" t="s">
        <v>45</v>
      </c>
      <c r="AI12" s="178">
        <v>0.1</v>
      </c>
      <c r="AK12" s="177" t="s">
        <v>55</v>
      </c>
      <c r="AL12" s="178">
        <v>0.1</v>
      </c>
      <c r="AN12" s="177" t="s">
        <v>46</v>
      </c>
      <c r="AO12" s="178">
        <v>0.1</v>
      </c>
      <c r="AQ12" s="177" t="s">
        <v>114</v>
      </c>
      <c r="AR12" s="178">
        <v>0.1</v>
      </c>
      <c r="AT12" s="177" t="s">
        <v>72</v>
      </c>
      <c r="AU12" s="178">
        <v>0.15</v>
      </c>
      <c r="AW12" s="177" t="s">
        <v>45</v>
      </c>
      <c r="AX12" s="178">
        <v>0.1</v>
      </c>
      <c r="AZ12" s="177" t="s">
        <v>45</v>
      </c>
      <c r="BA12" s="178">
        <v>0.1</v>
      </c>
      <c r="BC12" s="177" t="s">
        <v>78</v>
      </c>
      <c r="BD12" s="178">
        <v>0.1</v>
      </c>
      <c r="BF12" s="177" t="s">
        <v>45</v>
      </c>
      <c r="BG12" s="178">
        <v>0.1</v>
      </c>
      <c r="BI12" s="177" t="s">
        <v>43</v>
      </c>
      <c r="BJ12" s="178">
        <v>0.1</v>
      </c>
      <c r="BL12" s="177" t="s">
        <v>88</v>
      </c>
      <c r="BM12" s="178">
        <v>0.1</v>
      </c>
    </row>
    <row r="13" spans="1:65" ht="15.75">
      <c r="A13" s="21" t="s">
        <v>188</v>
      </c>
      <c r="B13" s="51">
        <f ca="1">B10*B12*300</f>
        <v>0</v>
      </c>
      <c r="C13" s="21" t="s">
        <v>2</v>
      </c>
      <c r="D13" s="21" t="s">
        <v>128</v>
      </c>
      <c r="H13" s="174">
        <v>5</v>
      </c>
      <c r="I13" s="175" t="s">
        <v>265</v>
      </c>
      <c r="J13" s="3"/>
      <c r="K13" s="4">
        <v>5</v>
      </c>
      <c r="L13" s="18" t="str">
        <f t="shared" ca="1" si="0"/>
        <v>OE</v>
      </c>
      <c r="M13" s="19">
        <f t="shared" ca="1" si="1"/>
        <v>0.15</v>
      </c>
      <c r="N13" s="15"/>
      <c r="P13" s="177" t="s">
        <v>44</v>
      </c>
      <c r="Q13" s="178">
        <v>0.15</v>
      </c>
      <c r="S13" s="177" t="s">
        <v>98</v>
      </c>
      <c r="T13" s="178">
        <v>0.15</v>
      </c>
      <c r="V13" s="177" t="s">
        <v>60</v>
      </c>
      <c r="W13" s="178">
        <v>0.1</v>
      </c>
      <c r="Y13" s="177" t="s">
        <v>43</v>
      </c>
      <c r="Z13" s="179">
        <v>0.1</v>
      </c>
      <c r="AB13" s="177" t="s">
        <v>67</v>
      </c>
      <c r="AC13" s="178">
        <v>0.1</v>
      </c>
      <c r="AE13" s="177" t="s">
        <v>46</v>
      </c>
      <c r="AF13" s="178">
        <v>0.1</v>
      </c>
      <c r="AH13" s="177" t="s">
        <v>70</v>
      </c>
      <c r="AI13" s="178">
        <v>0.1</v>
      </c>
      <c r="AK13" s="177" t="s">
        <v>103</v>
      </c>
      <c r="AL13" s="178">
        <v>0.15</v>
      </c>
      <c r="AN13" s="177" t="s">
        <v>55</v>
      </c>
      <c r="AO13" s="178">
        <v>0.1</v>
      </c>
      <c r="AQ13" s="177" t="s">
        <v>115</v>
      </c>
      <c r="AR13" s="178">
        <v>0.1</v>
      </c>
      <c r="AT13" s="177" t="s">
        <v>73</v>
      </c>
      <c r="AU13" s="178">
        <v>0.1</v>
      </c>
      <c r="AW13" s="177" t="s">
        <v>46</v>
      </c>
      <c r="AX13" s="178">
        <v>0.1</v>
      </c>
      <c r="AZ13" s="177" t="s">
        <v>74</v>
      </c>
      <c r="BA13" s="178">
        <v>0.1</v>
      </c>
      <c r="BC13" s="177" t="s">
        <v>41</v>
      </c>
      <c r="BD13" s="178">
        <v>0.15</v>
      </c>
      <c r="BF13" s="177" t="s">
        <v>48</v>
      </c>
      <c r="BG13" s="178">
        <v>0.1</v>
      </c>
      <c r="BI13" s="177" t="s">
        <v>82</v>
      </c>
      <c r="BJ13" s="178">
        <v>0.1</v>
      </c>
      <c r="BL13" s="177" t="s">
        <v>89</v>
      </c>
      <c r="BM13" s="178">
        <v>0.1</v>
      </c>
    </row>
    <row r="14" spans="1:65" ht="15.75">
      <c r="A14" s="52" t="s">
        <v>126</v>
      </c>
      <c r="B14" s="53" t="str">
        <f>IF(B11=0,"---",B13/B11)</f>
        <v>---</v>
      </c>
      <c r="C14" s="21" t="s">
        <v>125</v>
      </c>
      <c r="D14" s="27" t="s">
        <v>127</v>
      </c>
      <c r="H14" s="174">
        <v>6</v>
      </c>
      <c r="I14" s="175" t="s">
        <v>266</v>
      </c>
      <c r="J14" s="3"/>
      <c r="K14" s="4">
        <v>6</v>
      </c>
      <c r="L14" s="18" t="str">
        <f t="shared" ca="1" si="0"/>
        <v>W2</v>
      </c>
      <c r="M14" s="19">
        <f t="shared" ca="1" si="1"/>
        <v>0.1</v>
      </c>
      <c r="N14" s="15"/>
      <c r="P14" s="177" t="s">
        <v>45</v>
      </c>
      <c r="Q14" s="178">
        <v>0.1</v>
      </c>
      <c r="S14" s="177" t="s">
        <v>45</v>
      </c>
      <c r="T14" s="178">
        <v>0.1</v>
      </c>
      <c r="V14" s="177" t="s">
        <v>61</v>
      </c>
      <c r="W14" s="178">
        <v>0.1</v>
      </c>
      <c r="Y14" s="177" t="s">
        <v>82</v>
      </c>
      <c r="Z14" s="179">
        <v>0.1</v>
      </c>
      <c r="AB14" s="177" t="s">
        <v>68</v>
      </c>
      <c r="AC14" s="178">
        <v>0.1</v>
      </c>
      <c r="AE14" s="177" t="s">
        <v>48</v>
      </c>
      <c r="AF14" s="178">
        <v>0.1</v>
      </c>
      <c r="AH14" s="177" t="s">
        <v>46</v>
      </c>
      <c r="AI14" s="178">
        <v>0.1</v>
      </c>
      <c r="AK14" s="177" t="s">
        <v>104</v>
      </c>
      <c r="AL14" s="178">
        <v>0.15</v>
      </c>
      <c r="AN14" s="177" t="s">
        <v>71</v>
      </c>
      <c r="AO14" s="178">
        <v>0.15</v>
      </c>
      <c r="AQ14" s="177" t="s">
        <v>116</v>
      </c>
      <c r="AR14" s="178">
        <v>0.1</v>
      </c>
      <c r="AT14" s="177" t="s">
        <v>101</v>
      </c>
      <c r="AU14" s="178">
        <v>0.15</v>
      </c>
      <c r="AW14" s="177" t="s">
        <v>55</v>
      </c>
      <c r="AX14" s="178">
        <v>0.1</v>
      </c>
      <c r="AZ14" s="177" t="s">
        <v>75</v>
      </c>
      <c r="BA14" s="178">
        <v>0.1</v>
      </c>
      <c r="BC14" s="177" t="s">
        <v>44</v>
      </c>
      <c r="BD14" s="178">
        <v>0.15</v>
      </c>
      <c r="BF14" s="177" t="s">
        <v>49</v>
      </c>
      <c r="BG14" s="178">
        <v>0.1</v>
      </c>
      <c r="BI14" s="177" t="s">
        <v>44</v>
      </c>
      <c r="BJ14" s="178">
        <v>0.1</v>
      </c>
      <c r="BL14" s="177" t="s">
        <v>90</v>
      </c>
      <c r="BM14" s="178">
        <v>0.1</v>
      </c>
    </row>
    <row r="15" spans="1:65" ht="14.25">
      <c r="A15" s="21" t="s">
        <v>154</v>
      </c>
      <c r="B15" s="14">
        <v>3</v>
      </c>
      <c r="D15" s="1" t="s">
        <v>17</v>
      </c>
      <c r="H15" s="174">
        <v>7</v>
      </c>
      <c r="I15" s="175" t="s">
        <v>267</v>
      </c>
      <c r="J15" s="3"/>
      <c r="K15" s="4">
        <v>7</v>
      </c>
      <c r="L15" s="18" t="str">
        <f t="shared" ca="1" si="0"/>
        <v>W3</v>
      </c>
      <c r="M15" s="19">
        <f t="shared" ca="1" si="1"/>
        <v>0.1</v>
      </c>
      <c r="N15" s="15"/>
      <c r="P15" s="177" t="s">
        <v>46</v>
      </c>
      <c r="Q15" s="178">
        <v>0.1</v>
      </c>
      <c r="S15" s="177" t="s">
        <v>46</v>
      </c>
      <c r="T15" s="178">
        <v>0.1</v>
      </c>
      <c r="V15" s="177" t="s">
        <v>62</v>
      </c>
      <c r="W15" s="178">
        <v>0.1</v>
      </c>
      <c r="Y15" s="177" t="s">
        <v>101</v>
      </c>
      <c r="Z15" s="179">
        <v>0.1</v>
      </c>
      <c r="AE15" s="177" t="s">
        <v>49</v>
      </c>
      <c r="AF15" s="178">
        <v>0.1</v>
      </c>
      <c r="AH15" s="177" t="s">
        <v>55</v>
      </c>
      <c r="AI15" s="178">
        <v>0.1</v>
      </c>
      <c r="AK15" s="177" t="s">
        <v>49</v>
      </c>
      <c r="AL15" s="178">
        <v>0.15</v>
      </c>
      <c r="AN15" s="177" t="s">
        <v>48</v>
      </c>
      <c r="AO15" s="178">
        <v>0.15</v>
      </c>
      <c r="AQ15" s="177" t="s">
        <v>117</v>
      </c>
      <c r="AR15" s="178">
        <v>0.1</v>
      </c>
      <c r="AT15" s="177" t="s">
        <v>102</v>
      </c>
      <c r="AU15" s="178">
        <v>0.15</v>
      </c>
      <c r="AW15" s="177" t="s">
        <v>48</v>
      </c>
      <c r="AX15" s="178">
        <v>0.15</v>
      </c>
      <c r="AZ15" s="177" t="s">
        <v>46</v>
      </c>
      <c r="BA15" s="178">
        <v>0.1</v>
      </c>
      <c r="BC15" s="177" t="s">
        <v>53</v>
      </c>
      <c r="BD15" s="178">
        <v>0.15</v>
      </c>
      <c r="BF15" s="177" t="s">
        <v>109</v>
      </c>
      <c r="BG15" s="178">
        <v>0.1</v>
      </c>
      <c r="BI15" s="177" t="s">
        <v>83</v>
      </c>
      <c r="BJ15" s="178">
        <v>0.1</v>
      </c>
      <c r="BL15" s="177" t="s">
        <v>91</v>
      </c>
      <c r="BM15" s="178">
        <v>0.1</v>
      </c>
    </row>
    <row r="16" spans="1:65" ht="14.25">
      <c r="H16" s="174">
        <v>8</v>
      </c>
      <c r="I16" s="175" t="s">
        <v>268</v>
      </c>
      <c r="J16" s="3"/>
      <c r="K16" s="4">
        <v>8</v>
      </c>
      <c r="L16" s="18" t="str">
        <f t="shared" ca="1" si="0"/>
        <v>WE</v>
      </c>
      <c r="M16" s="19">
        <f t="shared" ca="1" si="1"/>
        <v>0.1</v>
      </c>
      <c r="N16" s="15"/>
      <c r="P16" s="177" t="s">
        <v>47</v>
      </c>
      <c r="Q16" s="178">
        <v>0.1</v>
      </c>
      <c r="S16" s="177" t="s">
        <v>55</v>
      </c>
      <c r="T16" s="178">
        <v>0.1</v>
      </c>
      <c r="Y16" s="177" t="s">
        <v>98</v>
      </c>
      <c r="Z16" s="179">
        <v>0.1</v>
      </c>
      <c r="AE16" s="177" t="s">
        <v>109</v>
      </c>
      <c r="AF16" s="178">
        <v>0.1</v>
      </c>
      <c r="AH16" s="177" t="s">
        <v>48</v>
      </c>
      <c r="AI16" s="178">
        <v>0.1</v>
      </c>
      <c r="AK16" s="177" t="s">
        <v>56</v>
      </c>
      <c r="AL16" s="178">
        <v>0.15</v>
      </c>
      <c r="AN16" s="177" t="s">
        <v>49</v>
      </c>
      <c r="AO16" s="178">
        <v>0.15</v>
      </c>
      <c r="AQ16" s="177" t="s">
        <v>109</v>
      </c>
      <c r="AR16" s="178">
        <v>0.1</v>
      </c>
      <c r="AT16" s="177" t="s">
        <v>45</v>
      </c>
      <c r="AU16" s="178">
        <v>0.1</v>
      </c>
      <c r="AW16" s="177" t="s">
        <v>49</v>
      </c>
      <c r="AX16" s="178">
        <v>0.15</v>
      </c>
      <c r="AZ16" s="177" t="s">
        <v>48</v>
      </c>
      <c r="BA16" s="178">
        <v>0.1</v>
      </c>
      <c r="BC16" s="177" t="s">
        <v>54</v>
      </c>
      <c r="BD16" s="178">
        <v>0.15</v>
      </c>
      <c r="BF16" s="177" t="s">
        <v>80</v>
      </c>
      <c r="BG16" s="178">
        <v>0.1</v>
      </c>
      <c r="BI16" s="177" t="s">
        <v>84</v>
      </c>
      <c r="BJ16" s="178">
        <v>0.1</v>
      </c>
      <c r="BL16" s="177" t="s">
        <v>92</v>
      </c>
      <c r="BM16" s="178">
        <v>0.1</v>
      </c>
    </row>
    <row r="17" spans="1:65" ht="14.25">
      <c r="A17" s="21"/>
      <c r="D17" s="21"/>
      <c r="H17" s="174">
        <v>9</v>
      </c>
      <c r="I17" s="175" t="s">
        <v>269</v>
      </c>
      <c r="J17" s="3"/>
      <c r="K17" s="4">
        <v>9</v>
      </c>
      <c r="L17" s="18" t="str">
        <f t="shared" ca="1" si="0"/>
        <v>WG2</v>
      </c>
      <c r="M17" s="19">
        <f t="shared" ca="1" si="1"/>
        <v>0.15</v>
      </c>
      <c r="N17" s="15"/>
      <c r="P17" s="177" t="s">
        <v>48</v>
      </c>
      <c r="Q17" s="178">
        <v>0.15</v>
      </c>
      <c r="S17" s="177" t="s">
        <v>47</v>
      </c>
      <c r="T17" s="178">
        <v>0.1</v>
      </c>
      <c r="Y17" s="177" t="s">
        <v>74</v>
      </c>
      <c r="Z17" s="179">
        <v>0.1</v>
      </c>
      <c r="AE17" s="177" t="s">
        <v>80</v>
      </c>
      <c r="AF17" s="178">
        <v>0.1</v>
      </c>
      <c r="AH17" s="177" t="s">
        <v>49</v>
      </c>
      <c r="AI17" s="178">
        <v>0.1</v>
      </c>
      <c r="AK17" s="177" t="s">
        <v>52</v>
      </c>
      <c r="AL17" s="181">
        <v>0.45</v>
      </c>
      <c r="AN17" s="177" t="s">
        <v>99</v>
      </c>
      <c r="AO17" s="178">
        <v>0.15</v>
      </c>
      <c r="AQ17" s="177" t="s">
        <v>80</v>
      </c>
      <c r="AR17" s="178">
        <v>0.1</v>
      </c>
      <c r="AT17" s="177" t="s">
        <v>46</v>
      </c>
      <c r="AU17" s="178">
        <v>0.1</v>
      </c>
      <c r="AW17" s="177" t="s">
        <v>56</v>
      </c>
      <c r="AX17" s="178">
        <v>0.15</v>
      </c>
      <c r="AZ17" s="177" t="s">
        <v>49</v>
      </c>
      <c r="BA17" s="178">
        <v>0.1</v>
      </c>
      <c r="BC17" s="177" t="s">
        <v>79</v>
      </c>
      <c r="BD17" s="178">
        <v>0.1</v>
      </c>
      <c r="BF17" s="177" t="s">
        <v>44</v>
      </c>
      <c r="BG17" s="178">
        <v>0.1</v>
      </c>
      <c r="BI17" s="177" t="s">
        <v>85</v>
      </c>
      <c r="BJ17" s="178">
        <v>0.1</v>
      </c>
      <c r="BL17" s="177" t="s">
        <v>93</v>
      </c>
      <c r="BM17" s="178">
        <v>0.1</v>
      </c>
    </row>
    <row r="18" spans="1:65" ht="14.25">
      <c r="A18" s="21"/>
      <c r="D18" s="21"/>
      <c r="H18" s="4"/>
      <c r="I18" s="18"/>
      <c r="J18" s="3"/>
      <c r="K18" s="4">
        <v>10</v>
      </c>
      <c r="L18" s="18" t="str">
        <f t="shared" ca="1" si="0"/>
        <v>WG3</v>
      </c>
      <c r="M18" s="19">
        <f t="shared" ca="1" si="1"/>
        <v>0.15</v>
      </c>
      <c r="N18" s="15"/>
      <c r="P18" s="177" t="s">
        <v>49</v>
      </c>
      <c r="Q18" s="178">
        <v>0.15</v>
      </c>
      <c r="S18" s="177" t="s">
        <v>48</v>
      </c>
      <c r="T18" s="178">
        <v>0.15</v>
      </c>
      <c r="Y18" s="177" t="s">
        <v>75</v>
      </c>
      <c r="Z18" s="180">
        <v>0.1</v>
      </c>
      <c r="AE18" s="177" t="s">
        <v>82</v>
      </c>
      <c r="AF18" s="178">
        <v>0.1</v>
      </c>
      <c r="AK18" s="177" t="s">
        <v>105</v>
      </c>
      <c r="AL18" s="181">
        <v>0.5</v>
      </c>
      <c r="AN18"/>
      <c r="AO18"/>
      <c r="AQ18" s="177" t="s">
        <v>82</v>
      </c>
      <c r="AR18" s="178">
        <v>0.1</v>
      </c>
      <c r="AT18" s="177" t="s">
        <v>55</v>
      </c>
      <c r="AU18" s="178">
        <v>0.1</v>
      </c>
      <c r="AW18" s="177" t="s">
        <v>41</v>
      </c>
      <c r="AX18" s="178">
        <v>0.15</v>
      </c>
      <c r="AZ18" s="177" t="s">
        <v>170</v>
      </c>
      <c r="BA18" s="178">
        <v>0.1</v>
      </c>
      <c r="BC18" s="177" t="s">
        <v>45</v>
      </c>
      <c r="BD18" s="178">
        <v>0.1</v>
      </c>
      <c r="BF18" s="177" t="s">
        <v>110</v>
      </c>
      <c r="BG18" s="178">
        <v>0.1</v>
      </c>
      <c r="BI18" s="177" t="s">
        <v>79</v>
      </c>
      <c r="BJ18" s="178">
        <v>0.1</v>
      </c>
      <c r="BL18" s="177" t="s">
        <v>94</v>
      </c>
      <c r="BM18" s="178">
        <v>0.1</v>
      </c>
    </row>
    <row r="19" spans="1:65" ht="14.25">
      <c r="A19" s="2"/>
      <c r="H19" s="4"/>
      <c r="I19" s="18"/>
      <c r="J19" s="3"/>
      <c r="K19" s="4">
        <v>11</v>
      </c>
      <c r="L19" s="18" t="str">
        <f t="shared" ca="1" si="0"/>
        <v/>
      </c>
      <c r="M19" s="19" t="str">
        <f t="shared" ca="1" si="1"/>
        <v/>
      </c>
      <c r="N19" s="15"/>
      <c r="S19" s="177" t="s">
        <v>49</v>
      </c>
      <c r="T19" s="178">
        <v>0.15</v>
      </c>
      <c r="Y19" s="177" t="s">
        <v>46</v>
      </c>
      <c r="Z19" s="180">
        <v>0.1</v>
      </c>
      <c r="AE19" s="177" t="s">
        <v>44</v>
      </c>
      <c r="AF19" s="178">
        <v>0.1</v>
      </c>
      <c r="AN19"/>
      <c r="AO19"/>
      <c r="AQ19" s="177" t="s">
        <v>44</v>
      </c>
      <c r="AR19" s="178">
        <v>0.1</v>
      </c>
      <c r="AT19" s="177" t="s">
        <v>47</v>
      </c>
      <c r="AU19" s="178">
        <v>0.1</v>
      </c>
      <c r="AW19" s="177" t="s">
        <v>50</v>
      </c>
      <c r="AX19" s="178">
        <v>0.15</v>
      </c>
      <c r="AZ19" s="177" t="s">
        <v>44</v>
      </c>
      <c r="BA19" s="178">
        <v>0.1</v>
      </c>
      <c r="BF19" s="177" t="s">
        <v>54</v>
      </c>
      <c r="BG19" s="178">
        <v>0.1</v>
      </c>
      <c r="BI19" s="177" t="s">
        <v>45</v>
      </c>
      <c r="BJ19" s="178">
        <v>0.1</v>
      </c>
    </row>
    <row r="20" spans="1:65" ht="14.25">
      <c r="A20" s="21"/>
      <c r="C20" s="21"/>
      <c r="H20" s="4"/>
      <c r="I20" s="18"/>
      <c r="J20" s="3"/>
      <c r="K20" s="4">
        <v>12</v>
      </c>
      <c r="L20" s="18" t="str">
        <f t="shared" ca="1" si="0"/>
        <v/>
      </c>
      <c r="M20" s="19" t="str">
        <f t="shared" ca="1" si="1"/>
        <v/>
      </c>
      <c r="N20" s="15"/>
      <c r="S20" s="177" t="s">
        <v>56</v>
      </c>
      <c r="T20" s="178">
        <v>0.15</v>
      </c>
      <c r="Y20" s="177" t="s">
        <v>48</v>
      </c>
      <c r="Z20" s="180">
        <v>0.1</v>
      </c>
      <c r="AE20" s="177" t="s">
        <v>110</v>
      </c>
      <c r="AF20" s="178">
        <v>0.1</v>
      </c>
      <c r="AN20"/>
      <c r="AO20"/>
      <c r="AQ20" s="177" t="s">
        <v>51</v>
      </c>
      <c r="AR20" s="178">
        <v>0.1</v>
      </c>
      <c r="AT20" s="177" t="s">
        <v>48</v>
      </c>
      <c r="AU20" s="178">
        <v>0.15</v>
      </c>
      <c r="AW20" s="177" t="s">
        <v>96</v>
      </c>
      <c r="AX20" s="178">
        <v>0.15</v>
      </c>
      <c r="AZ20" s="177" t="s">
        <v>171</v>
      </c>
      <c r="BA20" s="178">
        <v>0.1</v>
      </c>
      <c r="BF20" s="177" t="s">
        <v>111</v>
      </c>
      <c r="BG20" s="178">
        <v>0.1</v>
      </c>
      <c r="BI20" s="177" t="s">
        <v>46</v>
      </c>
      <c r="BJ20" s="178">
        <v>0.1</v>
      </c>
    </row>
    <row r="21" spans="1:65" ht="14.25">
      <c r="A21" s="21"/>
      <c r="C21" s="21"/>
      <c r="H21" s="4"/>
      <c r="I21" s="18"/>
      <c r="J21" s="3"/>
      <c r="K21" s="4">
        <v>13</v>
      </c>
      <c r="L21" s="18" t="str">
        <f t="shared" ca="1" si="0"/>
        <v/>
      </c>
      <c r="M21" s="19" t="str">
        <f t="shared" ca="1" si="1"/>
        <v/>
      </c>
      <c r="N21" s="15"/>
      <c r="Y21" s="177" t="s">
        <v>49</v>
      </c>
      <c r="Z21" s="180">
        <v>0.1</v>
      </c>
      <c r="AE21" s="177" t="s">
        <v>54</v>
      </c>
      <c r="AF21" s="178">
        <v>0.1</v>
      </c>
      <c r="AN21"/>
      <c r="AO21"/>
      <c r="AQ21" s="177" t="s">
        <v>110</v>
      </c>
      <c r="AR21" s="178">
        <v>0.1</v>
      </c>
      <c r="AT21" s="177" t="s">
        <v>49</v>
      </c>
      <c r="AU21" s="178">
        <v>0.15</v>
      </c>
      <c r="AW21" s="177" t="s">
        <v>51</v>
      </c>
      <c r="AX21" s="178">
        <v>0.1</v>
      </c>
      <c r="BF21" s="177" t="s">
        <v>53</v>
      </c>
      <c r="BG21" s="178">
        <v>0.1</v>
      </c>
      <c r="BI21" s="177" t="s">
        <v>49</v>
      </c>
      <c r="BJ21" s="178">
        <v>0.1</v>
      </c>
    </row>
    <row r="22" spans="1:65" ht="14.25">
      <c r="A22" s="21"/>
      <c r="C22" s="21"/>
      <c r="H22" s="4"/>
      <c r="I22" s="18"/>
      <c r="J22" s="3"/>
      <c r="K22" s="4">
        <v>14</v>
      </c>
      <c r="L22" s="18" t="str">
        <f t="shared" ca="1" si="0"/>
        <v/>
      </c>
      <c r="M22" s="19" t="str">
        <f t="shared" ca="1" si="1"/>
        <v/>
      </c>
      <c r="N22" s="15"/>
      <c r="AE22" s="177" t="s">
        <v>111</v>
      </c>
      <c r="AF22" s="178">
        <v>0.1</v>
      </c>
      <c r="AN22"/>
      <c r="AO22"/>
      <c r="AQ22" s="177" t="s">
        <v>118</v>
      </c>
      <c r="AR22" s="178">
        <v>0.1</v>
      </c>
      <c r="AT22" s="177" t="s">
        <v>56</v>
      </c>
      <c r="AU22" s="178">
        <v>0.15</v>
      </c>
      <c r="AW22" s="177" t="s">
        <v>41</v>
      </c>
      <c r="AX22" s="178">
        <v>0.1</v>
      </c>
    </row>
    <row r="23" spans="1:65" ht="14.25">
      <c r="A23" s="2"/>
      <c r="H23" s="4"/>
      <c r="I23" s="18"/>
      <c r="J23" s="3"/>
      <c r="K23" s="4">
        <v>15</v>
      </c>
      <c r="L23" s="18" t="str">
        <f t="shared" ca="1" si="0"/>
        <v/>
      </c>
      <c r="M23" s="19" t="str">
        <f t="shared" ca="1" si="1"/>
        <v/>
      </c>
      <c r="N23" s="15"/>
      <c r="O23"/>
      <c r="P23"/>
      <c r="Q23"/>
      <c r="AE23" s="177" t="s">
        <v>98</v>
      </c>
      <c r="AF23" s="178">
        <v>0.1</v>
      </c>
      <c r="AH23"/>
      <c r="AQ23" s="177" t="s">
        <v>111</v>
      </c>
      <c r="AR23" s="178">
        <v>0.1</v>
      </c>
      <c r="AW23" s="177" t="s">
        <v>97</v>
      </c>
      <c r="AX23" s="178">
        <v>0.15</v>
      </c>
    </row>
    <row r="24" spans="1:65" ht="14.25">
      <c r="A24" s="2"/>
      <c r="H24" s="4"/>
      <c r="I24" s="18"/>
      <c r="J24" s="3"/>
      <c r="K24" s="4">
        <v>16</v>
      </c>
      <c r="L24" s="18" t="str">
        <f t="shared" ca="1" si="0"/>
        <v/>
      </c>
      <c r="M24" s="19" t="str">
        <f t="shared" ca="1" si="1"/>
        <v/>
      </c>
      <c r="N24" s="15"/>
      <c r="O24"/>
      <c r="P24"/>
      <c r="Q24"/>
      <c r="AE24" s="177" t="s">
        <v>112</v>
      </c>
      <c r="AF24" s="178">
        <v>0.1</v>
      </c>
      <c r="AH24"/>
      <c r="AN24"/>
      <c r="AQ24" s="177" t="s">
        <v>98</v>
      </c>
      <c r="AR24" s="178">
        <v>0.1</v>
      </c>
      <c r="AW24" s="177" t="s">
        <v>53</v>
      </c>
      <c r="AX24" s="178">
        <v>0.1</v>
      </c>
    </row>
    <row r="25" spans="1:65" ht="14.25">
      <c r="A25" s="2"/>
      <c r="H25" s="4"/>
      <c r="I25" s="18"/>
      <c r="J25" s="3"/>
      <c r="M25"/>
      <c r="N25"/>
      <c r="O25"/>
      <c r="P25"/>
      <c r="Q25"/>
      <c r="AE25"/>
      <c r="AH25"/>
      <c r="AN25"/>
      <c r="AQ25" s="177" t="s">
        <v>119</v>
      </c>
      <c r="AR25" s="178">
        <v>0.1</v>
      </c>
      <c r="AW25" s="177" t="s">
        <v>54</v>
      </c>
      <c r="AX25" s="178">
        <v>0.15</v>
      </c>
    </row>
    <row r="26" spans="1:65">
      <c r="A26" s="2"/>
      <c r="H26" s="4"/>
      <c r="I26" s="18"/>
      <c r="J26" s="3"/>
      <c r="M26"/>
      <c r="N26"/>
      <c r="O26"/>
      <c r="P26"/>
      <c r="Q26"/>
      <c r="AE26"/>
      <c r="AH26"/>
      <c r="AN26"/>
      <c r="AW26"/>
      <c r="AX26"/>
    </row>
    <row r="27" spans="1:65">
      <c r="A27" s="2"/>
      <c r="I27" s="3"/>
      <c r="J27" s="3"/>
      <c r="M27"/>
      <c r="N27"/>
      <c r="O27"/>
      <c r="P27"/>
      <c r="Q27"/>
      <c r="AE27"/>
      <c r="AH27"/>
      <c r="AN27"/>
      <c r="AW27"/>
      <c r="AX27"/>
    </row>
    <row r="28" spans="1:65">
      <c r="A28" s="2"/>
      <c r="G28"/>
      <c r="I28" s="3"/>
      <c r="J28" s="3"/>
      <c r="M28"/>
      <c r="N28"/>
      <c r="O28"/>
      <c r="P28"/>
      <c r="Q28"/>
      <c r="Z28" s="1"/>
      <c r="AE28"/>
      <c r="AH28"/>
      <c r="AN28"/>
      <c r="AW28"/>
      <c r="AX28"/>
    </row>
    <row r="29" spans="1:65">
      <c r="I29" s="3"/>
      <c r="J29" s="3"/>
      <c r="M29"/>
      <c r="N29"/>
      <c r="O29"/>
      <c r="P29"/>
      <c r="Q29"/>
      <c r="Z29" s="1"/>
      <c r="AE29"/>
      <c r="AH29"/>
      <c r="AN29"/>
      <c r="AW29"/>
      <c r="AX29"/>
    </row>
    <row r="30" spans="1:65">
      <c r="B30" s="32">
        <f ca="1">INDEX(B33:B273,G30,0)</f>
        <v>0</v>
      </c>
      <c r="C30" s="33" t="s">
        <v>177</v>
      </c>
      <c r="D30" s="34"/>
      <c r="E30" s="35">
        <f ca="1">INDEX(E33:E273,G30,0)</f>
        <v>0</v>
      </c>
      <c r="F30" s="35">
        <f ca="1">INDEX(F33:F273,G30,0)</f>
        <v>0</v>
      </c>
      <c r="G30" s="36">
        <f ca="1">MATCH(I30,I33:I335,0)</f>
        <v>1</v>
      </c>
      <c r="H30" s="49" t="s">
        <v>178</v>
      </c>
      <c r="I30" s="37">
        <f ca="1">MAX(I53:I273)</f>
        <v>0</v>
      </c>
      <c r="J30" s="165" t="s">
        <v>236</v>
      </c>
      <c r="L30" s="2" t="s">
        <v>216</v>
      </c>
      <c r="M30"/>
      <c r="N30"/>
      <c r="O30"/>
      <c r="P30"/>
      <c r="Q30"/>
      <c r="Z30" s="1"/>
      <c r="AE30"/>
      <c r="AH30"/>
      <c r="AN30"/>
      <c r="AW30"/>
      <c r="AX30"/>
    </row>
    <row r="31" spans="1:65">
      <c r="B31" s="38" t="s">
        <v>148</v>
      </c>
      <c r="C31" s="39" t="s">
        <v>148</v>
      </c>
      <c r="D31" s="39" t="s">
        <v>179</v>
      </c>
      <c r="E31" s="40" t="s">
        <v>180</v>
      </c>
      <c r="F31" s="41" t="s">
        <v>180</v>
      </c>
      <c r="G31" s="39" t="s">
        <v>180</v>
      </c>
      <c r="H31" s="39" t="s">
        <v>181</v>
      </c>
      <c r="I31" s="42" t="s">
        <v>182</v>
      </c>
      <c r="L31" s="2" t="s">
        <v>218</v>
      </c>
      <c r="M31" s="60"/>
      <c r="N31" s="60"/>
      <c r="O31" s="60"/>
      <c r="P31" s="60"/>
      <c r="Q31" s="60"/>
      <c r="R31" s="2" t="s">
        <v>219</v>
      </c>
      <c r="S31" s="2"/>
      <c r="Z31" s="1"/>
      <c r="AE31"/>
      <c r="AH31"/>
      <c r="AN31"/>
      <c r="AW31"/>
      <c r="AX31"/>
    </row>
    <row r="32" spans="1:65">
      <c r="B32" s="43" t="s">
        <v>152</v>
      </c>
      <c r="C32" s="44" t="s">
        <v>14</v>
      </c>
      <c r="D32" s="44" t="s">
        <v>183</v>
      </c>
      <c r="E32" s="45" t="s">
        <v>153</v>
      </c>
      <c r="F32" s="46" t="s">
        <v>2</v>
      </c>
      <c r="G32" s="44" t="s">
        <v>184</v>
      </c>
      <c r="H32" s="44" t="s">
        <v>184</v>
      </c>
      <c r="I32" s="47" t="s">
        <v>184</v>
      </c>
      <c r="L32" s="61" t="s">
        <v>217</v>
      </c>
      <c r="M32" s="62" t="s">
        <v>172</v>
      </c>
      <c r="N32" s="62" t="s">
        <v>173</v>
      </c>
      <c r="O32" s="62" t="s">
        <v>174</v>
      </c>
      <c r="P32" s="62" t="s">
        <v>175</v>
      </c>
      <c r="Q32" s="60"/>
      <c r="R32" s="2" t="s">
        <v>217</v>
      </c>
      <c r="S32" s="62" t="s">
        <v>172</v>
      </c>
      <c r="T32" s="62" t="s">
        <v>173</v>
      </c>
      <c r="U32" s="62" t="s">
        <v>174</v>
      </c>
      <c r="V32" s="62" t="s">
        <v>175</v>
      </c>
      <c r="Z32" s="1"/>
      <c r="AE32"/>
      <c r="AH32"/>
      <c r="AN32"/>
      <c r="AW32"/>
      <c r="AX32"/>
    </row>
    <row r="33" spans="2:50">
      <c r="B33" s="29">
        <v>0</v>
      </c>
      <c r="C33" s="31">
        <f>B33/60</f>
        <v>0</v>
      </c>
      <c r="D33" s="48"/>
      <c r="E33" s="48"/>
      <c r="F33" s="48">
        <f t="shared" ref="F33:F64" si="2">E33*$B$11</f>
        <v>0</v>
      </c>
      <c r="G33" s="48">
        <f>F33*60*B33/1000</f>
        <v>0</v>
      </c>
      <c r="H33" s="48">
        <f ca="1">B33*60/1000*$B$13</f>
        <v>0</v>
      </c>
      <c r="I33" s="48">
        <f ca="1">G33-H33</f>
        <v>0</v>
      </c>
      <c r="K33" s="21" t="s">
        <v>172</v>
      </c>
      <c r="L33" s="15">
        <v>5</v>
      </c>
      <c r="M33" s="59"/>
      <c r="N33" s="59"/>
      <c r="O33" s="59"/>
      <c r="P33" s="59"/>
      <c r="Q33"/>
      <c r="R33" s="64">
        <v>0</v>
      </c>
      <c r="S33" s="63"/>
      <c r="Z33" s="1"/>
      <c r="AE33"/>
      <c r="AH33"/>
      <c r="AN33"/>
      <c r="AW33"/>
      <c r="AX33"/>
    </row>
    <row r="34" spans="2:50">
      <c r="B34" s="29">
        <f>+B33+0.5</f>
        <v>0.5</v>
      </c>
      <c r="C34" s="31">
        <f t="shared" ref="C34:C97" si="3">B34/60</f>
        <v>8.3333333333333332E-3</v>
      </c>
      <c r="D34" s="48"/>
      <c r="E34" s="48">
        <f>VLOOKUP(B34,$R$34:$V$273,$B$15+1)</f>
        <v>2528.9776035504369</v>
      </c>
      <c r="F34" s="48">
        <f t="shared" si="2"/>
        <v>0</v>
      </c>
      <c r="G34" s="48">
        <f t="shared" ref="G34:G97" si="4">F34*60*B34/1000</f>
        <v>0</v>
      </c>
      <c r="H34" s="48">
        <f t="shared" ref="H34:H97" ca="1" si="5">B34*60/1000*$B$13</f>
        <v>0</v>
      </c>
      <c r="I34" s="48">
        <f t="shared" ref="I34:I97" ca="1" si="6">G34-H34</f>
        <v>0</v>
      </c>
      <c r="K34" s="21" t="s">
        <v>173</v>
      </c>
      <c r="L34" s="15">
        <v>10</v>
      </c>
      <c r="M34" s="59">
        <v>199</v>
      </c>
      <c r="N34" s="59">
        <v>251</v>
      </c>
      <c r="O34" s="59">
        <v>320</v>
      </c>
      <c r="P34" s="59">
        <v>372</v>
      </c>
      <c r="Q34"/>
      <c r="R34" s="64">
        <v>0.5</v>
      </c>
      <c r="S34" s="67">
        <f t="shared" ref="S34:S97" si="7">954.11*R34^-0.671</f>
        <v>1519.1112318516432</v>
      </c>
      <c r="T34" s="68">
        <f>1223.2*R34^-0.676</f>
        <v>1954.3113284011956</v>
      </c>
      <c r="U34" s="69">
        <f>1578.5*R34^-0.68</f>
        <v>2528.9776035504369</v>
      </c>
      <c r="V34" s="68">
        <f>1848.3*R34^-0.682</f>
        <v>2965.3428995386007</v>
      </c>
      <c r="Z34" s="1"/>
      <c r="AE34"/>
      <c r="AH34"/>
      <c r="AN34"/>
      <c r="AW34"/>
      <c r="AX34"/>
    </row>
    <row r="35" spans="2:50">
      <c r="B35" s="30">
        <f t="shared" ref="B35:B98" si="8">+B34+0.5</f>
        <v>1</v>
      </c>
      <c r="C35" s="31">
        <f t="shared" si="3"/>
        <v>1.6666666666666666E-2</v>
      </c>
      <c r="D35" s="48"/>
      <c r="E35" s="48">
        <f t="shared" ref="E35:E98" si="9">VLOOKUP(B35,$R$34:$V$273,$B$15+1)</f>
        <v>1578.5</v>
      </c>
      <c r="F35" s="48">
        <f t="shared" si="2"/>
        <v>0</v>
      </c>
      <c r="G35" s="48">
        <f t="shared" si="4"/>
        <v>0</v>
      </c>
      <c r="H35" s="48">
        <f t="shared" ca="1" si="5"/>
        <v>0</v>
      </c>
      <c r="I35" s="48">
        <f t="shared" ca="1" si="6"/>
        <v>0</v>
      </c>
      <c r="K35" s="21" t="s">
        <v>174</v>
      </c>
      <c r="L35" s="15">
        <v>15</v>
      </c>
      <c r="M35" s="59">
        <v>153</v>
      </c>
      <c r="N35" s="59">
        <v>193</v>
      </c>
      <c r="O35" s="59">
        <v>246</v>
      </c>
      <c r="P35" s="59">
        <v>286</v>
      </c>
      <c r="Q35"/>
      <c r="R35" s="64">
        <v>1</v>
      </c>
      <c r="S35" s="67">
        <f t="shared" si="7"/>
        <v>954.11</v>
      </c>
      <c r="T35" s="68">
        <f t="shared" ref="T35:T98" si="10">1223.2*R35^-0.676</f>
        <v>1223.2</v>
      </c>
      <c r="U35" s="69">
        <f t="shared" ref="U35:U98" si="11">1578.5*R35^-0.68</f>
        <v>1578.5</v>
      </c>
      <c r="V35" s="68">
        <f t="shared" ref="V35:V98" si="12">1848.3*R35^-0.682</f>
        <v>1848.3</v>
      </c>
      <c r="Z35" s="1"/>
      <c r="AE35"/>
      <c r="AH35"/>
      <c r="AN35"/>
      <c r="AW35"/>
      <c r="AX35"/>
    </row>
    <row r="36" spans="2:50">
      <c r="B36" s="30">
        <f t="shared" si="8"/>
        <v>1.5</v>
      </c>
      <c r="C36" s="31">
        <f t="shared" si="3"/>
        <v>2.5000000000000001E-2</v>
      </c>
      <c r="D36" s="48"/>
      <c r="E36" s="48">
        <f t="shared" si="9"/>
        <v>1198.1261030957269</v>
      </c>
      <c r="F36" s="48">
        <f t="shared" si="2"/>
        <v>0</v>
      </c>
      <c r="G36" s="48">
        <f>F36*60*B36/1000</f>
        <v>0</v>
      </c>
      <c r="H36" s="48">
        <f t="shared" ca="1" si="5"/>
        <v>0</v>
      </c>
      <c r="I36" s="48">
        <f t="shared" ca="1" si="6"/>
        <v>0</v>
      </c>
      <c r="K36" s="21" t="s">
        <v>175</v>
      </c>
      <c r="L36" s="15">
        <v>20</v>
      </c>
      <c r="M36" s="59">
        <v>127</v>
      </c>
      <c r="N36" s="59">
        <v>160</v>
      </c>
      <c r="O36" s="59">
        <v>204</v>
      </c>
      <c r="P36" s="59">
        <v>238</v>
      </c>
      <c r="Q36"/>
      <c r="R36" s="64">
        <v>1.5</v>
      </c>
      <c r="S36" s="67">
        <f t="shared" si="7"/>
        <v>726.84400523602574</v>
      </c>
      <c r="T36" s="68">
        <f t="shared" si="10"/>
        <v>929.95039083258428</v>
      </c>
      <c r="U36" s="69">
        <f t="shared" si="11"/>
        <v>1198.1261030957269</v>
      </c>
      <c r="V36" s="68">
        <f t="shared" si="12"/>
        <v>1401.7747242215817</v>
      </c>
      <c r="Z36" s="1"/>
      <c r="AE36"/>
      <c r="AH36"/>
      <c r="AN36"/>
      <c r="AW36"/>
      <c r="AX36"/>
    </row>
    <row r="37" spans="2:50">
      <c r="B37" s="30">
        <f t="shared" si="8"/>
        <v>2</v>
      </c>
      <c r="C37" s="31">
        <f t="shared" si="3"/>
        <v>3.3333333333333333E-2</v>
      </c>
      <c r="D37" s="48"/>
      <c r="E37" s="48">
        <f t="shared" si="9"/>
        <v>985.24488572059715</v>
      </c>
      <c r="F37" s="48">
        <f t="shared" si="2"/>
        <v>0</v>
      </c>
      <c r="G37" s="48">
        <f t="shared" si="4"/>
        <v>0</v>
      </c>
      <c r="H37" s="48">
        <f t="shared" ca="1" si="5"/>
        <v>0</v>
      </c>
      <c r="I37" s="48">
        <f t="shared" ca="1" si="6"/>
        <v>0</v>
      </c>
      <c r="L37" s="15">
        <v>25</v>
      </c>
      <c r="M37" s="59">
        <v>110</v>
      </c>
      <c r="N37" s="59">
        <v>139</v>
      </c>
      <c r="O37" s="59">
        <v>177</v>
      </c>
      <c r="P37" s="59">
        <v>206</v>
      </c>
      <c r="Q37"/>
      <c r="R37" s="64">
        <v>2</v>
      </c>
      <c r="S37" s="67">
        <f t="shared" si="7"/>
        <v>599.24900363642541</v>
      </c>
      <c r="T37" s="68">
        <f t="shared" si="10"/>
        <v>765.59871411278289</v>
      </c>
      <c r="U37" s="69">
        <f t="shared" si="11"/>
        <v>985.24488572059715</v>
      </c>
      <c r="V37" s="68">
        <f t="shared" si="12"/>
        <v>1152.0464936893311</v>
      </c>
      <c r="Z37" s="1"/>
      <c r="AE37"/>
      <c r="AH37"/>
      <c r="AN37"/>
      <c r="AW37"/>
      <c r="AX37"/>
    </row>
    <row r="38" spans="2:50">
      <c r="B38" s="30">
        <f t="shared" si="8"/>
        <v>2.5</v>
      </c>
      <c r="C38" s="31">
        <f t="shared" si="3"/>
        <v>4.1666666666666664E-2</v>
      </c>
      <c r="D38" s="48"/>
      <c r="E38" s="48">
        <f t="shared" si="9"/>
        <v>846.53589976846627</v>
      </c>
      <c r="F38" s="48">
        <f t="shared" si="2"/>
        <v>0</v>
      </c>
      <c r="G38" s="48">
        <f t="shared" si="4"/>
        <v>0</v>
      </c>
      <c r="H38" s="48">
        <f t="shared" ca="1" si="5"/>
        <v>0</v>
      </c>
      <c r="I38" s="48">
        <f t="shared" ca="1" si="6"/>
        <v>0</v>
      </c>
      <c r="J38" s="3"/>
      <c r="L38" s="15">
        <v>30</v>
      </c>
      <c r="M38" s="59">
        <v>98</v>
      </c>
      <c r="N38" s="59">
        <v>123</v>
      </c>
      <c r="O38" s="59">
        <v>157</v>
      </c>
      <c r="P38" s="59">
        <v>183</v>
      </c>
      <c r="Q38"/>
      <c r="R38" s="64">
        <v>2.5</v>
      </c>
      <c r="S38" s="67">
        <f t="shared" si="7"/>
        <v>515.91802557527672</v>
      </c>
      <c r="T38" s="68">
        <f t="shared" si="10"/>
        <v>658.40030978060679</v>
      </c>
      <c r="U38" s="69">
        <f t="shared" si="11"/>
        <v>846.53589976846627</v>
      </c>
      <c r="V38" s="68">
        <f t="shared" si="12"/>
        <v>989.41246528855345</v>
      </c>
      <c r="Z38" s="1"/>
      <c r="AE38"/>
      <c r="AH38"/>
      <c r="AN38"/>
      <c r="AW38"/>
      <c r="AX38"/>
    </row>
    <row r="39" spans="2:50">
      <c r="B39" s="30">
        <f t="shared" si="8"/>
        <v>3</v>
      </c>
      <c r="C39" s="31">
        <f t="shared" si="3"/>
        <v>0.05</v>
      </c>
      <c r="D39" s="48"/>
      <c r="E39" s="48">
        <f t="shared" si="9"/>
        <v>747.82870796541897</v>
      </c>
      <c r="F39" s="48">
        <f t="shared" si="2"/>
        <v>0</v>
      </c>
      <c r="G39" s="48">
        <f t="shared" si="4"/>
        <v>0</v>
      </c>
      <c r="H39" s="48">
        <f t="shared" ca="1" si="5"/>
        <v>0</v>
      </c>
      <c r="I39" s="48">
        <f t="shared" ca="1" si="6"/>
        <v>0</v>
      </c>
      <c r="J39" s="3"/>
      <c r="L39" s="15">
        <v>35</v>
      </c>
      <c r="M39" s="59">
        <v>88</v>
      </c>
      <c r="N39" s="59">
        <v>112</v>
      </c>
      <c r="O39" s="59">
        <v>142</v>
      </c>
      <c r="P39" s="59">
        <v>166</v>
      </c>
      <c r="Q39"/>
      <c r="R39" s="64">
        <v>3</v>
      </c>
      <c r="S39" s="67">
        <f t="shared" si="7"/>
        <v>456.5097797285398</v>
      </c>
      <c r="T39" s="68">
        <f t="shared" si="10"/>
        <v>582.05430298406338</v>
      </c>
      <c r="U39" s="69">
        <f t="shared" si="11"/>
        <v>747.82870796541897</v>
      </c>
      <c r="V39" s="68">
        <f t="shared" si="12"/>
        <v>873.72702265963437</v>
      </c>
      <c r="Z39" s="1"/>
      <c r="AE39"/>
      <c r="AH39"/>
      <c r="AN39"/>
      <c r="AW39"/>
      <c r="AX39"/>
    </row>
    <row r="40" spans="2:50">
      <c r="B40" s="30">
        <f t="shared" si="8"/>
        <v>3.5</v>
      </c>
      <c r="C40" s="31">
        <f t="shared" si="3"/>
        <v>5.8333333333333334E-2</v>
      </c>
      <c r="D40" s="48"/>
      <c r="E40" s="48">
        <f t="shared" si="9"/>
        <v>673.40806919463432</v>
      </c>
      <c r="F40" s="48">
        <f t="shared" si="2"/>
        <v>0</v>
      </c>
      <c r="G40" s="48">
        <f t="shared" si="4"/>
        <v>0</v>
      </c>
      <c r="H40" s="48">
        <f t="shared" ca="1" si="5"/>
        <v>0</v>
      </c>
      <c r="I40" s="48">
        <f t="shared" ca="1" si="6"/>
        <v>0</v>
      </c>
      <c r="J40" s="3"/>
      <c r="L40" s="15">
        <v>40</v>
      </c>
      <c r="M40" s="59">
        <v>81</v>
      </c>
      <c r="N40" s="59">
        <v>102</v>
      </c>
      <c r="O40" s="59">
        <v>131</v>
      </c>
      <c r="P40" s="59">
        <v>152</v>
      </c>
      <c r="Q40"/>
      <c r="R40" s="64">
        <v>3.5</v>
      </c>
      <c r="S40" s="67">
        <f t="shared" si="7"/>
        <v>411.65063525041148</v>
      </c>
      <c r="T40" s="68">
        <f t="shared" si="10"/>
        <v>524.45408731929444</v>
      </c>
      <c r="U40" s="69">
        <f t="shared" si="11"/>
        <v>673.40806919463432</v>
      </c>
      <c r="V40" s="68">
        <f t="shared" si="12"/>
        <v>786.53500763962029</v>
      </c>
      <c r="Z40" s="1"/>
      <c r="AE40"/>
      <c r="AH40"/>
      <c r="AN40"/>
      <c r="AW40"/>
      <c r="AX40"/>
    </row>
    <row r="41" spans="2:50">
      <c r="B41" s="30">
        <f t="shared" si="8"/>
        <v>4</v>
      </c>
      <c r="C41" s="31">
        <f t="shared" si="3"/>
        <v>6.6666666666666666E-2</v>
      </c>
      <c r="D41" s="48"/>
      <c r="E41" s="48">
        <f t="shared" si="9"/>
        <v>614.95564449704943</v>
      </c>
      <c r="F41" s="48">
        <f t="shared" si="2"/>
        <v>0</v>
      </c>
      <c r="G41" s="48">
        <f t="shared" si="4"/>
        <v>0</v>
      </c>
      <c r="H41" s="48">
        <f t="shared" ca="1" si="5"/>
        <v>0</v>
      </c>
      <c r="I41" s="48">
        <f t="shared" ca="1" si="6"/>
        <v>0</v>
      </c>
      <c r="J41" s="3"/>
      <c r="L41" s="15">
        <v>45</v>
      </c>
      <c r="M41" s="59">
        <v>75</v>
      </c>
      <c r="N41" s="59">
        <v>95</v>
      </c>
      <c r="O41" s="59">
        <v>121</v>
      </c>
      <c r="P41" s="59">
        <v>141</v>
      </c>
      <c r="Q41"/>
      <c r="R41" s="64">
        <v>4</v>
      </c>
      <c r="S41" s="67">
        <f t="shared" si="7"/>
        <v>376.37103516287283</v>
      </c>
      <c r="T41" s="68">
        <f t="shared" si="10"/>
        <v>479.18687953821683</v>
      </c>
      <c r="U41" s="69">
        <f t="shared" si="11"/>
        <v>614.95564449704943</v>
      </c>
      <c r="V41" s="68">
        <f t="shared" si="12"/>
        <v>718.0712674467793</v>
      </c>
      <c r="Z41" s="1"/>
      <c r="AE41"/>
      <c r="AH41"/>
      <c r="AN41"/>
      <c r="AW41"/>
      <c r="AX41"/>
    </row>
    <row r="42" spans="2:50">
      <c r="B42" s="30">
        <f t="shared" si="8"/>
        <v>4.5</v>
      </c>
      <c r="C42" s="31">
        <f t="shared" si="3"/>
        <v>7.4999999999999997E-2</v>
      </c>
      <c r="D42" s="48"/>
      <c r="E42" s="48">
        <f t="shared" si="9"/>
        <v>567.62312046735497</v>
      </c>
      <c r="F42" s="48">
        <f t="shared" si="2"/>
        <v>0</v>
      </c>
      <c r="G42" s="48">
        <f t="shared" si="4"/>
        <v>0</v>
      </c>
      <c r="H42" s="48">
        <f t="shared" ca="1" si="5"/>
        <v>0</v>
      </c>
      <c r="I42" s="48">
        <f t="shared" ca="1" si="6"/>
        <v>0</v>
      </c>
      <c r="J42" s="3"/>
      <c r="L42" s="15">
        <v>50</v>
      </c>
      <c r="M42" s="59">
        <v>70</v>
      </c>
      <c r="N42" s="59">
        <v>89</v>
      </c>
      <c r="O42" s="59">
        <v>113</v>
      </c>
      <c r="P42" s="59">
        <v>131</v>
      </c>
      <c r="Q42"/>
      <c r="R42" s="64">
        <v>4.5</v>
      </c>
      <c r="S42" s="67">
        <f t="shared" si="7"/>
        <v>347.77058905923604</v>
      </c>
      <c r="T42" s="68">
        <f t="shared" si="10"/>
        <v>442.51277513556022</v>
      </c>
      <c r="U42" s="69">
        <f t="shared" si="11"/>
        <v>567.62312046735497</v>
      </c>
      <c r="V42" s="68">
        <f t="shared" si="12"/>
        <v>662.64592124311673</v>
      </c>
      <c r="Z42" s="1"/>
      <c r="AE42"/>
      <c r="AH42"/>
      <c r="AN42"/>
      <c r="AW42"/>
      <c r="AX42"/>
    </row>
    <row r="43" spans="2:50">
      <c r="B43" s="30">
        <f t="shared" si="8"/>
        <v>5</v>
      </c>
      <c r="C43" s="31">
        <f t="shared" si="3"/>
        <v>8.3333333333333329E-2</v>
      </c>
      <c r="D43" s="48"/>
      <c r="E43" s="48">
        <f t="shared" si="9"/>
        <v>528.37831221144484</v>
      </c>
      <c r="F43" s="48">
        <f t="shared" si="2"/>
        <v>0</v>
      </c>
      <c r="G43" s="48">
        <f t="shared" si="4"/>
        <v>0</v>
      </c>
      <c r="H43" s="48">
        <f t="shared" ca="1" si="5"/>
        <v>0</v>
      </c>
      <c r="I43" s="48">
        <f t="shared" ca="1" si="6"/>
        <v>0</v>
      </c>
      <c r="J43" s="3"/>
      <c r="L43" s="15">
        <v>55</v>
      </c>
      <c r="M43" s="59">
        <v>66</v>
      </c>
      <c r="N43" s="59">
        <v>83</v>
      </c>
      <c r="O43" s="59">
        <v>106</v>
      </c>
      <c r="P43" s="59">
        <v>124</v>
      </c>
      <c r="Q43"/>
      <c r="R43" s="64">
        <v>5</v>
      </c>
      <c r="S43" s="67">
        <f t="shared" si="7"/>
        <v>324.03324856049767</v>
      </c>
      <c r="T43" s="68">
        <f t="shared" si="10"/>
        <v>412.09158808002815</v>
      </c>
      <c r="U43" s="69">
        <f t="shared" si="11"/>
        <v>528.37831221144484</v>
      </c>
      <c r="V43" s="68">
        <f t="shared" si="12"/>
        <v>616.70138042968949</v>
      </c>
      <c r="AE43"/>
      <c r="AH43"/>
      <c r="AN43"/>
      <c r="AW43"/>
      <c r="AX43"/>
    </row>
    <row r="44" spans="2:50">
      <c r="B44" s="30">
        <f t="shared" si="8"/>
        <v>5.5</v>
      </c>
      <c r="C44" s="31">
        <f t="shared" si="3"/>
        <v>9.166666666666666E-2</v>
      </c>
      <c r="D44" s="48"/>
      <c r="E44" s="48">
        <f t="shared" si="9"/>
        <v>495.2197509038877</v>
      </c>
      <c r="F44" s="48">
        <f t="shared" si="2"/>
        <v>0</v>
      </c>
      <c r="G44" s="48">
        <f t="shared" si="4"/>
        <v>0</v>
      </c>
      <c r="H44" s="48">
        <f t="shared" ca="1" si="5"/>
        <v>0</v>
      </c>
      <c r="I44" s="48">
        <f t="shared" ca="1" si="6"/>
        <v>0</v>
      </c>
      <c r="J44" s="3"/>
      <c r="L44" s="15">
        <v>60</v>
      </c>
      <c r="M44" s="59">
        <v>62</v>
      </c>
      <c r="N44" s="59">
        <v>79</v>
      </c>
      <c r="O44" s="59">
        <v>100</v>
      </c>
      <c r="P44" s="59">
        <v>117</v>
      </c>
      <c r="Q44"/>
      <c r="R44" s="64">
        <v>5.5</v>
      </c>
      <c r="S44" s="67">
        <f t="shared" si="7"/>
        <v>303.95905319372105</v>
      </c>
      <c r="T44" s="68">
        <f t="shared" si="10"/>
        <v>386.37791475034976</v>
      </c>
      <c r="U44" s="69">
        <f t="shared" si="11"/>
        <v>495.2197509038877</v>
      </c>
      <c r="V44" s="68">
        <f t="shared" si="12"/>
        <v>577.88990675159164</v>
      </c>
      <c r="AE44"/>
      <c r="AH44"/>
      <c r="AN44"/>
      <c r="AW44"/>
      <c r="AX44"/>
    </row>
    <row r="45" spans="2:50">
      <c r="B45" s="30">
        <f t="shared" si="8"/>
        <v>6</v>
      </c>
      <c r="C45" s="31">
        <f t="shared" si="3"/>
        <v>0.1</v>
      </c>
      <c r="D45" s="48"/>
      <c r="E45" s="48">
        <f t="shared" si="9"/>
        <v>466.76871074942738</v>
      </c>
      <c r="F45" s="48">
        <f t="shared" si="2"/>
        <v>0</v>
      </c>
      <c r="G45" s="48">
        <f t="shared" si="4"/>
        <v>0</v>
      </c>
      <c r="H45" s="48">
        <f t="shared" ca="1" si="5"/>
        <v>0</v>
      </c>
      <c r="I45" s="48">
        <f t="shared" ca="1" si="6"/>
        <v>0</v>
      </c>
      <c r="J45" s="3"/>
      <c r="L45" s="15">
        <v>65</v>
      </c>
      <c r="M45" s="59">
        <v>59</v>
      </c>
      <c r="N45" s="59">
        <v>74</v>
      </c>
      <c r="O45" s="59">
        <v>94</v>
      </c>
      <c r="P45" s="59">
        <v>110</v>
      </c>
      <c r="Q45"/>
      <c r="R45" s="64">
        <v>6</v>
      </c>
      <c r="S45" s="67">
        <f t="shared" si="7"/>
        <v>286.72064086175754</v>
      </c>
      <c r="T45" s="68">
        <f t="shared" si="10"/>
        <v>364.30675760988493</v>
      </c>
      <c r="U45" s="69">
        <f t="shared" si="11"/>
        <v>466.76871074942738</v>
      </c>
      <c r="V45" s="68">
        <f t="shared" si="12"/>
        <v>544.59457495896277</v>
      </c>
      <c r="AE45"/>
      <c r="AH45"/>
      <c r="AN45"/>
      <c r="AW45"/>
      <c r="AX45"/>
    </row>
    <row r="46" spans="2:50">
      <c r="B46" s="30">
        <f t="shared" si="8"/>
        <v>6.5</v>
      </c>
      <c r="C46" s="31">
        <f t="shared" si="3"/>
        <v>0.10833333333333334</v>
      </c>
      <c r="D46" s="48"/>
      <c r="E46" s="48">
        <f t="shared" si="9"/>
        <v>442.04196795955716</v>
      </c>
      <c r="F46" s="48">
        <f t="shared" si="2"/>
        <v>0</v>
      </c>
      <c r="G46" s="48">
        <f t="shared" si="4"/>
        <v>0</v>
      </c>
      <c r="H46" s="48">
        <f t="shared" ca="1" si="5"/>
        <v>0</v>
      </c>
      <c r="I46" s="48">
        <f t="shared" ca="1" si="6"/>
        <v>0</v>
      </c>
      <c r="J46" s="3"/>
      <c r="L46" s="15">
        <v>70</v>
      </c>
      <c r="M46" s="59">
        <v>56</v>
      </c>
      <c r="N46" s="59">
        <v>70</v>
      </c>
      <c r="O46" s="59">
        <v>89</v>
      </c>
      <c r="P46" s="59">
        <v>104</v>
      </c>
      <c r="Q46"/>
      <c r="R46" s="64">
        <v>6.5</v>
      </c>
      <c r="S46" s="67">
        <f t="shared" si="7"/>
        <v>271.72749516276212</v>
      </c>
      <c r="T46" s="68">
        <f t="shared" si="10"/>
        <v>345.11834356206487</v>
      </c>
      <c r="U46" s="69">
        <f t="shared" si="11"/>
        <v>442.04196795955716</v>
      </c>
      <c r="V46" s="68">
        <f t="shared" si="12"/>
        <v>515.66250532399704</v>
      </c>
      <c r="AE46"/>
      <c r="AH46"/>
      <c r="AN46"/>
      <c r="AW46"/>
      <c r="AX46"/>
    </row>
    <row r="47" spans="2:50">
      <c r="B47" s="30">
        <f t="shared" si="8"/>
        <v>7</v>
      </c>
      <c r="C47" s="31">
        <f t="shared" si="3"/>
        <v>0.11666666666666667</v>
      </c>
      <c r="D47" s="48"/>
      <c r="E47" s="48">
        <f t="shared" si="9"/>
        <v>420.31793232625625</v>
      </c>
      <c r="F47" s="48">
        <f t="shared" si="2"/>
        <v>0</v>
      </c>
      <c r="G47" s="48">
        <f t="shared" si="4"/>
        <v>0</v>
      </c>
      <c r="H47" s="48">
        <f t="shared" ca="1" si="5"/>
        <v>0</v>
      </c>
      <c r="I47" s="48">
        <f t="shared" ca="1" si="6"/>
        <v>0</v>
      </c>
      <c r="J47" s="3"/>
      <c r="L47" s="15">
        <v>75</v>
      </c>
      <c r="M47" s="59">
        <v>53</v>
      </c>
      <c r="N47" s="59">
        <v>67</v>
      </c>
      <c r="O47" s="59">
        <v>85</v>
      </c>
      <c r="P47" s="59">
        <v>98</v>
      </c>
      <c r="Q47"/>
      <c r="R47" s="64">
        <v>7</v>
      </c>
      <c r="S47" s="67">
        <f t="shared" si="7"/>
        <v>258.54590458134874</v>
      </c>
      <c r="T47" s="68">
        <f t="shared" si="10"/>
        <v>328.25488461645284</v>
      </c>
      <c r="U47" s="69">
        <f t="shared" si="11"/>
        <v>420.31793232625625</v>
      </c>
      <c r="V47" s="68">
        <f t="shared" si="12"/>
        <v>490.24773993136176</v>
      </c>
      <c r="AE47"/>
      <c r="AH47"/>
      <c r="AN47"/>
      <c r="AW47"/>
      <c r="AX47"/>
    </row>
    <row r="48" spans="2:50">
      <c r="B48" s="30">
        <f t="shared" si="8"/>
        <v>7.5</v>
      </c>
      <c r="C48" s="31">
        <f t="shared" si="3"/>
        <v>0.125</v>
      </c>
      <c r="D48" s="48"/>
      <c r="E48" s="48">
        <f t="shared" si="9"/>
        <v>401.05406916071951</v>
      </c>
      <c r="F48" s="48">
        <f t="shared" si="2"/>
        <v>0</v>
      </c>
      <c r="G48" s="48">
        <f t="shared" si="4"/>
        <v>0</v>
      </c>
      <c r="H48" s="48">
        <f t="shared" ca="1" si="5"/>
        <v>0</v>
      </c>
      <c r="I48" s="48">
        <f t="shared" ca="1" si="6"/>
        <v>0</v>
      </c>
      <c r="J48" s="3"/>
      <c r="L48" s="15">
        <v>80</v>
      </c>
      <c r="M48" s="59">
        <v>50</v>
      </c>
      <c r="N48" s="59">
        <v>63</v>
      </c>
      <c r="O48" s="59">
        <v>81</v>
      </c>
      <c r="P48" s="59">
        <v>94</v>
      </c>
      <c r="Q48"/>
      <c r="R48" s="64">
        <v>7.5</v>
      </c>
      <c r="S48" s="67">
        <f>954.11*R48^-0.671</f>
        <v>246.84955006587586</v>
      </c>
      <c r="T48" s="68">
        <f t="shared" si="10"/>
        <v>313.29687164310224</v>
      </c>
      <c r="U48" s="69">
        <f t="shared" si="11"/>
        <v>401.05406916071951</v>
      </c>
      <c r="V48" s="68">
        <f t="shared" si="12"/>
        <v>467.71433613531173</v>
      </c>
      <c r="AE48"/>
      <c r="AH48"/>
      <c r="AN48"/>
      <c r="AW48"/>
      <c r="AX48"/>
    </row>
    <row r="49" spans="2:50">
      <c r="B49" s="30">
        <f t="shared" si="8"/>
        <v>8</v>
      </c>
      <c r="C49" s="31">
        <f t="shared" si="3"/>
        <v>0.13333333333333333</v>
      </c>
      <c r="D49" s="48"/>
      <c r="E49" s="48">
        <f t="shared" si="9"/>
        <v>383.83395862257322</v>
      </c>
      <c r="F49" s="48">
        <f t="shared" si="2"/>
        <v>0</v>
      </c>
      <c r="G49" s="48">
        <f t="shared" si="4"/>
        <v>0</v>
      </c>
      <c r="H49" s="48">
        <f t="shared" ca="1" si="5"/>
        <v>0</v>
      </c>
      <c r="I49" s="48">
        <f t="shared" ca="1" si="6"/>
        <v>0</v>
      </c>
      <c r="J49" s="3"/>
      <c r="L49" s="15">
        <v>85</v>
      </c>
      <c r="M49" s="59">
        <v>48</v>
      </c>
      <c r="N49" s="59">
        <v>61</v>
      </c>
      <c r="O49" s="59">
        <v>77</v>
      </c>
      <c r="P49" s="59">
        <v>89</v>
      </c>
      <c r="Q49"/>
      <c r="R49" s="64">
        <v>8</v>
      </c>
      <c r="S49" s="67">
        <f t="shared" si="7"/>
        <v>236.38780415147264</v>
      </c>
      <c r="T49" s="68">
        <f t="shared" si="10"/>
        <v>299.92221941969899</v>
      </c>
      <c r="U49" s="69">
        <f t="shared" si="11"/>
        <v>383.83395862257322</v>
      </c>
      <c r="V49" s="68">
        <f t="shared" si="12"/>
        <v>447.57424978689403</v>
      </c>
      <c r="AE49"/>
      <c r="AH49"/>
      <c r="AN49"/>
      <c r="AW49"/>
      <c r="AX49"/>
    </row>
    <row r="50" spans="2:50">
      <c r="B50" s="30">
        <f t="shared" si="8"/>
        <v>8.5</v>
      </c>
      <c r="C50" s="31">
        <f t="shared" si="3"/>
        <v>0.14166666666666666</v>
      </c>
      <c r="D50" s="48"/>
      <c r="E50" s="48">
        <f t="shared" si="9"/>
        <v>368.3322252177357</v>
      </c>
      <c r="F50" s="48">
        <f t="shared" si="2"/>
        <v>0</v>
      </c>
      <c r="G50" s="48">
        <f t="shared" si="4"/>
        <v>0</v>
      </c>
      <c r="H50" s="48">
        <f t="shared" ca="1" si="5"/>
        <v>0</v>
      </c>
      <c r="I50" s="48">
        <f t="shared" ca="1" si="6"/>
        <v>0</v>
      </c>
      <c r="J50" s="3"/>
      <c r="L50" s="15">
        <v>90</v>
      </c>
      <c r="M50" s="59">
        <v>46</v>
      </c>
      <c r="N50" s="59">
        <v>58</v>
      </c>
      <c r="O50" s="59">
        <v>74</v>
      </c>
      <c r="P50" s="59">
        <v>86</v>
      </c>
      <c r="Q50"/>
      <c r="R50" s="64">
        <v>8.5</v>
      </c>
      <c r="S50" s="67">
        <f t="shared" si="7"/>
        <v>226.9647168629007</v>
      </c>
      <c r="T50" s="68">
        <f t="shared" si="10"/>
        <v>287.87919435506285</v>
      </c>
      <c r="U50" s="69">
        <f t="shared" si="11"/>
        <v>368.3322252177357</v>
      </c>
      <c r="V50" s="68">
        <f t="shared" si="12"/>
        <v>429.44619207168392</v>
      </c>
      <c r="AE50"/>
      <c r="AH50"/>
      <c r="AN50"/>
      <c r="AW50"/>
      <c r="AX50"/>
    </row>
    <row r="51" spans="2:50">
      <c r="B51" s="30">
        <f t="shared" si="8"/>
        <v>9</v>
      </c>
      <c r="C51" s="31">
        <f t="shared" si="3"/>
        <v>0.15</v>
      </c>
      <c r="D51" s="48"/>
      <c r="E51" s="48">
        <f t="shared" si="9"/>
        <v>354.29064077112952</v>
      </c>
      <c r="F51" s="48">
        <f t="shared" si="2"/>
        <v>0</v>
      </c>
      <c r="G51" s="48">
        <f t="shared" si="4"/>
        <v>0</v>
      </c>
      <c r="H51" s="48">
        <f t="shared" ca="1" si="5"/>
        <v>0</v>
      </c>
      <c r="I51" s="48">
        <f t="shared" ca="1" si="6"/>
        <v>0</v>
      </c>
      <c r="J51" s="3"/>
      <c r="L51" s="15">
        <v>95</v>
      </c>
      <c r="M51" s="59">
        <v>45</v>
      </c>
      <c r="N51" s="59">
        <v>56</v>
      </c>
      <c r="O51" s="59">
        <v>71</v>
      </c>
      <c r="P51" s="59">
        <v>82</v>
      </c>
      <c r="Q51"/>
      <c r="R51" s="64">
        <v>9</v>
      </c>
      <c r="S51" s="67">
        <f t="shared" si="7"/>
        <v>218.42468791627792</v>
      </c>
      <c r="T51" s="68">
        <f t="shared" si="10"/>
        <v>276.96796241192277</v>
      </c>
      <c r="U51" s="69">
        <f t="shared" si="11"/>
        <v>354.29064077112952</v>
      </c>
      <c r="V51" s="68">
        <f t="shared" si="12"/>
        <v>413.02759840159558</v>
      </c>
      <c r="AE51"/>
      <c r="AH51"/>
      <c r="AN51"/>
      <c r="AW51"/>
      <c r="AX51"/>
    </row>
    <row r="52" spans="2:50">
      <c r="B52" s="30">
        <f t="shared" si="8"/>
        <v>9.5</v>
      </c>
      <c r="C52" s="31">
        <f t="shared" si="3"/>
        <v>0.15833333333333333</v>
      </c>
      <c r="D52" s="48"/>
      <c r="E52" s="48">
        <f t="shared" si="9"/>
        <v>341.50143632974954</v>
      </c>
      <c r="F52" s="48">
        <f t="shared" si="2"/>
        <v>0</v>
      </c>
      <c r="G52" s="48">
        <f t="shared" si="4"/>
        <v>0</v>
      </c>
      <c r="H52" s="48">
        <f t="shared" ca="1" si="5"/>
        <v>0</v>
      </c>
      <c r="I52" s="48">
        <f t="shared" ca="1" si="6"/>
        <v>0</v>
      </c>
      <c r="J52" s="3"/>
      <c r="L52" s="15">
        <v>100</v>
      </c>
      <c r="M52" s="59">
        <v>43</v>
      </c>
      <c r="N52" s="59">
        <v>54</v>
      </c>
      <c r="O52" s="59">
        <v>68</v>
      </c>
      <c r="P52" s="59">
        <v>79</v>
      </c>
      <c r="Q52"/>
      <c r="R52" s="64">
        <v>9.5</v>
      </c>
      <c r="S52" s="67">
        <f t="shared" si="7"/>
        <v>210.64245538823602</v>
      </c>
      <c r="T52" s="68">
        <f t="shared" si="10"/>
        <v>267.02770011200039</v>
      </c>
      <c r="U52" s="69">
        <f t="shared" si="11"/>
        <v>341.50143632974954</v>
      </c>
      <c r="V52" s="68">
        <f t="shared" si="12"/>
        <v>398.07505584853919</v>
      </c>
      <c r="AE52"/>
      <c r="AH52"/>
      <c r="AN52"/>
      <c r="AW52"/>
      <c r="AX52"/>
    </row>
    <row r="53" spans="2:50">
      <c r="B53" s="30">
        <f t="shared" si="8"/>
        <v>10</v>
      </c>
      <c r="C53" s="31">
        <f t="shared" si="3"/>
        <v>0.16666666666666666</v>
      </c>
      <c r="D53" s="48"/>
      <c r="E53" s="48">
        <f t="shared" si="9"/>
        <v>329.7953942553101</v>
      </c>
      <c r="F53" s="48">
        <f t="shared" si="2"/>
        <v>0</v>
      </c>
      <c r="G53" s="48">
        <f t="shared" si="4"/>
        <v>0</v>
      </c>
      <c r="H53" s="48">
        <f t="shared" ca="1" si="5"/>
        <v>0</v>
      </c>
      <c r="I53" s="48">
        <f t="shared" ca="1" si="6"/>
        <v>0</v>
      </c>
      <c r="J53" s="3"/>
      <c r="L53" s="15">
        <v>105</v>
      </c>
      <c r="M53" s="59">
        <v>41</v>
      </c>
      <c r="N53" s="59">
        <v>52</v>
      </c>
      <c r="O53" s="59">
        <v>66</v>
      </c>
      <c r="P53" s="59">
        <v>76</v>
      </c>
      <c r="Q53"/>
      <c r="R53" s="64">
        <v>10</v>
      </c>
      <c r="S53" s="67">
        <f t="shared" si="7"/>
        <v>203.51594820822794</v>
      </c>
      <c r="T53" s="68">
        <f t="shared" si="10"/>
        <v>257.92739529983987</v>
      </c>
      <c r="U53" s="69">
        <f t="shared" si="11"/>
        <v>329.7953942553101</v>
      </c>
      <c r="V53" s="68">
        <f t="shared" si="12"/>
        <v>384.39033867737601</v>
      </c>
      <c r="AE53"/>
      <c r="AH53"/>
      <c r="AN53"/>
      <c r="AW53"/>
      <c r="AX53"/>
    </row>
    <row r="54" spans="2:50">
      <c r="B54" s="30">
        <f t="shared" si="8"/>
        <v>10.5</v>
      </c>
      <c r="C54" s="31">
        <f t="shared" si="3"/>
        <v>0.17499999999999999</v>
      </c>
      <c r="D54" s="48"/>
      <c r="E54" s="48">
        <f t="shared" si="9"/>
        <v>319.03318740532842</v>
      </c>
      <c r="F54" s="48">
        <f t="shared" si="2"/>
        <v>0</v>
      </c>
      <c r="G54" s="48">
        <f t="shared" si="4"/>
        <v>0</v>
      </c>
      <c r="H54" s="48">
        <f t="shared" ca="1" si="5"/>
        <v>0</v>
      </c>
      <c r="I54" s="48">
        <f t="shared" ca="1" si="6"/>
        <v>0</v>
      </c>
      <c r="J54" s="3"/>
      <c r="L54" s="15">
        <v>110</v>
      </c>
      <c r="M54" s="59">
        <v>40</v>
      </c>
      <c r="N54" s="59">
        <v>50</v>
      </c>
      <c r="O54" s="59">
        <v>63</v>
      </c>
      <c r="P54" s="59">
        <v>73</v>
      </c>
      <c r="Q54"/>
      <c r="R54" s="64">
        <v>10.5</v>
      </c>
      <c r="S54" s="67">
        <f t="shared" si="7"/>
        <v>196.96108501459881</v>
      </c>
      <c r="T54" s="68">
        <f t="shared" si="10"/>
        <v>249.55915487391692</v>
      </c>
      <c r="U54" s="69">
        <f t="shared" si="11"/>
        <v>319.03318740532842</v>
      </c>
      <c r="V54" s="68">
        <f t="shared" si="12"/>
        <v>371.81025290404062</v>
      </c>
      <c r="AE54"/>
      <c r="AH54"/>
      <c r="AN54"/>
      <c r="AW54"/>
      <c r="AX54"/>
    </row>
    <row r="55" spans="2:50">
      <c r="B55" s="30">
        <f t="shared" si="8"/>
        <v>11</v>
      </c>
      <c r="C55" s="31">
        <f t="shared" si="3"/>
        <v>0.18333333333333332</v>
      </c>
      <c r="D55" s="48"/>
      <c r="E55" s="48">
        <f t="shared" si="9"/>
        <v>309.0989717363849</v>
      </c>
      <c r="F55" s="48">
        <f t="shared" si="2"/>
        <v>0</v>
      </c>
      <c r="G55" s="48">
        <f t="shared" si="4"/>
        <v>0</v>
      </c>
      <c r="H55" s="48">
        <f t="shared" ca="1" si="5"/>
        <v>0</v>
      </c>
      <c r="I55" s="48">
        <f t="shared" ca="1" si="6"/>
        <v>0</v>
      </c>
      <c r="J55" s="3"/>
      <c r="L55" s="15">
        <v>115</v>
      </c>
      <c r="M55" s="59">
        <v>39</v>
      </c>
      <c r="N55" s="59">
        <v>48</v>
      </c>
      <c r="O55" s="59">
        <v>61</v>
      </c>
      <c r="P55" s="59">
        <v>71</v>
      </c>
      <c r="Q55"/>
      <c r="R55" s="64">
        <v>11</v>
      </c>
      <c r="S55" s="67">
        <f t="shared" si="7"/>
        <v>190.90792442444641</v>
      </c>
      <c r="T55" s="68">
        <f t="shared" si="10"/>
        <v>241.83325269330135</v>
      </c>
      <c r="U55" s="69">
        <f t="shared" si="11"/>
        <v>309.0989717363849</v>
      </c>
      <c r="V55" s="68">
        <f t="shared" si="12"/>
        <v>360.19912395802936</v>
      </c>
      <c r="AE55"/>
      <c r="AH55"/>
      <c r="AN55"/>
      <c r="AW55"/>
      <c r="AX55"/>
    </row>
    <row r="56" spans="2:50">
      <c r="B56" s="30">
        <f t="shared" si="8"/>
        <v>11.5</v>
      </c>
      <c r="C56" s="31">
        <f t="shared" si="3"/>
        <v>0.19166666666666668</v>
      </c>
      <c r="D56" s="48"/>
      <c r="E56" s="48">
        <f t="shared" si="9"/>
        <v>299.89557296646359</v>
      </c>
      <c r="F56" s="48">
        <f t="shared" si="2"/>
        <v>0</v>
      </c>
      <c r="G56" s="48">
        <f t="shared" si="4"/>
        <v>0</v>
      </c>
      <c r="H56" s="48">
        <f t="shared" ca="1" si="5"/>
        <v>0</v>
      </c>
      <c r="I56" s="48">
        <f t="shared" ca="1" si="6"/>
        <v>0</v>
      </c>
      <c r="J56" s="3"/>
      <c r="L56" s="15">
        <v>120</v>
      </c>
      <c r="M56" s="59">
        <v>38</v>
      </c>
      <c r="N56" s="59">
        <v>47</v>
      </c>
      <c r="O56" s="59">
        <v>59</v>
      </c>
      <c r="P56" s="59">
        <v>69</v>
      </c>
      <c r="Q56"/>
      <c r="R56" s="64">
        <v>11.5</v>
      </c>
      <c r="S56" s="67">
        <f t="shared" si="7"/>
        <v>185.29777173651308</v>
      </c>
      <c r="T56" s="68">
        <f t="shared" si="10"/>
        <v>234.6744087329086</v>
      </c>
      <c r="U56" s="69">
        <f t="shared" si="11"/>
        <v>299.89557296646359</v>
      </c>
      <c r="V56" s="68">
        <f t="shared" si="12"/>
        <v>349.44315386760337</v>
      </c>
      <c r="AE56"/>
      <c r="AH56"/>
      <c r="AN56"/>
      <c r="AW56"/>
      <c r="AX56"/>
    </row>
    <row r="57" spans="2:50">
      <c r="B57" s="30">
        <f t="shared" si="8"/>
        <v>12</v>
      </c>
      <c r="C57" s="31">
        <f t="shared" si="3"/>
        <v>0.2</v>
      </c>
      <c r="D57" s="48"/>
      <c r="E57" s="48">
        <f t="shared" si="9"/>
        <v>291.34082044996518</v>
      </c>
      <c r="F57" s="48">
        <f t="shared" si="2"/>
        <v>0</v>
      </c>
      <c r="G57" s="48">
        <f t="shared" si="4"/>
        <v>0</v>
      </c>
      <c r="H57" s="48">
        <f t="shared" ca="1" si="5"/>
        <v>0</v>
      </c>
      <c r="I57" s="48">
        <f t="shared" ca="1" si="6"/>
        <v>0</v>
      </c>
      <c r="J57" s="3"/>
      <c r="M57"/>
      <c r="N57"/>
      <c r="O57"/>
      <c r="P57"/>
      <c r="Q57"/>
      <c r="R57" s="64">
        <v>12</v>
      </c>
      <c r="S57" s="67">
        <f t="shared" si="7"/>
        <v>180.08097426754313</v>
      </c>
      <c r="T57" s="68">
        <f t="shared" si="10"/>
        <v>228.01895451988645</v>
      </c>
      <c r="U57" s="69">
        <f t="shared" si="11"/>
        <v>291.34082044996518</v>
      </c>
      <c r="V57" s="68">
        <f t="shared" si="12"/>
        <v>339.44612376979092</v>
      </c>
      <c r="AE57"/>
      <c r="AH57"/>
      <c r="AN57"/>
      <c r="AW57"/>
      <c r="AX57"/>
    </row>
    <row r="58" spans="2:50">
      <c r="B58" s="30">
        <f t="shared" si="8"/>
        <v>12.5</v>
      </c>
      <c r="C58" s="31">
        <f t="shared" si="3"/>
        <v>0.20833333333333334</v>
      </c>
      <c r="D58" s="48"/>
      <c r="E58" s="48">
        <f t="shared" si="9"/>
        <v>283.36471963640111</v>
      </c>
      <c r="F58" s="48">
        <f t="shared" si="2"/>
        <v>0</v>
      </c>
      <c r="G58" s="48">
        <f t="shared" si="4"/>
        <v>0</v>
      </c>
      <c r="H58" s="48">
        <f t="shared" ca="1" si="5"/>
        <v>0</v>
      </c>
      <c r="I58" s="48">
        <f t="shared" ca="1" si="6"/>
        <v>0</v>
      </c>
      <c r="J58" s="3"/>
      <c r="M58"/>
      <c r="N58"/>
      <c r="O58"/>
      <c r="P58"/>
      <c r="Q58"/>
      <c r="R58" s="64">
        <v>12.5</v>
      </c>
      <c r="S58" s="67">
        <f t="shared" si="7"/>
        <v>175.2152202765665</v>
      </c>
      <c r="T58" s="68">
        <f t="shared" si="10"/>
        <v>221.81264654175334</v>
      </c>
      <c r="U58" s="69">
        <f t="shared" si="11"/>
        <v>283.36471963640111</v>
      </c>
      <c r="V58" s="68">
        <f t="shared" si="12"/>
        <v>330.1260797261229</v>
      </c>
      <c r="AE58"/>
      <c r="AH58"/>
      <c r="AN58"/>
      <c r="AW58"/>
      <c r="AX58"/>
    </row>
    <row r="59" spans="2:50">
      <c r="B59" s="30">
        <f t="shared" si="8"/>
        <v>13</v>
      </c>
      <c r="C59" s="31">
        <f t="shared" si="3"/>
        <v>0.21666666666666667</v>
      </c>
      <c r="D59" s="48"/>
      <c r="E59" s="48">
        <f t="shared" si="9"/>
        <v>275.90724625025138</v>
      </c>
      <c r="F59" s="48">
        <f t="shared" si="2"/>
        <v>0</v>
      </c>
      <c r="G59" s="48">
        <f t="shared" si="4"/>
        <v>0</v>
      </c>
      <c r="H59" s="48">
        <f t="shared" ca="1" si="5"/>
        <v>0</v>
      </c>
      <c r="I59" s="48">
        <f t="shared" ca="1" si="6"/>
        <v>0</v>
      </c>
      <c r="J59" s="3"/>
      <c r="M59"/>
      <c r="N59"/>
      <c r="O59"/>
      <c r="P59"/>
      <c r="Q59"/>
      <c r="R59" s="64">
        <v>13</v>
      </c>
      <c r="S59" s="67">
        <f t="shared" si="7"/>
        <v>170.66421139795912</v>
      </c>
      <c r="T59" s="68">
        <f t="shared" si="10"/>
        <v>216.00896014376261</v>
      </c>
      <c r="U59" s="69">
        <f t="shared" si="11"/>
        <v>275.90724625025138</v>
      </c>
      <c r="V59" s="68">
        <f t="shared" si="12"/>
        <v>321.41274748989167</v>
      </c>
      <c r="AE59"/>
      <c r="AH59"/>
      <c r="AN59"/>
      <c r="AW59"/>
      <c r="AX59"/>
    </row>
    <row r="60" spans="2:50">
      <c r="B60" s="30">
        <f t="shared" si="8"/>
        <v>13.5</v>
      </c>
      <c r="C60" s="31">
        <f t="shared" si="3"/>
        <v>0.22500000000000001</v>
      </c>
      <c r="D60" s="48"/>
      <c r="E60" s="48">
        <f t="shared" si="9"/>
        <v>268.9166074060193</v>
      </c>
      <c r="F60" s="48">
        <f t="shared" si="2"/>
        <v>0</v>
      </c>
      <c r="G60" s="48">
        <f t="shared" si="4"/>
        <v>0</v>
      </c>
      <c r="H60" s="48">
        <f t="shared" ca="1" si="5"/>
        <v>0</v>
      </c>
      <c r="I60" s="48">
        <f t="shared" ca="1" si="6"/>
        <v>0</v>
      </c>
      <c r="J60" s="3"/>
      <c r="M60"/>
      <c r="N60"/>
      <c r="O60"/>
      <c r="P60"/>
      <c r="Q60"/>
      <c r="R60" s="64">
        <v>13.5</v>
      </c>
      <c r="S60" s="67">
        <f t="shared" si="7"/>
        <v>166.39661570206414</v>
      </c>
      <c r="T60" s="68">
        <f t="shared" si="10"/>
        <v>210.56774435339446</v>
      </c>
      <c r="U60" s="69">
        <f t="shared" si="11"/>
        <v>268.9166074060193</v>
      </c>
      <c r="V60" s="68">
        <f t="shared" si="12"/>
        <v>313.24549469528699</v>
      </c>
      <c r="AE60"/>
      <c r="AH60"/>
      <c r="AN60"/>
      <c r="AW60"/>
      <c r="AX60"/>
    </row>
    <row r="61" spans="2:50">
      <c r="B61" s="30">
        <f t="shared" si="8"/>
        <v>14</v>
      </c>
      <c r="C61" s="31">
        <f t="shared" si="3"/>
        <v>0.23333333333333334</v>
      </c>
      <c r="D61" s="48"/>
      <c r="E61" s="48">
        <f t="shared" si="9"/>
        <v>262.3478575870131</v>
      </c>
      <c r="F61" s="48">
        <f t="shared" si="2"/>
        <v>0</v>
      </c>
      <c r="G61" s="48">
        <f t="shared" si="4"/>
        <v>0</v>
      </c>
      <c r="H61" s="48">
        <f t="shared" ca="1" si="5"/>
        <v>0</v>
      </c>
      <c r="I61" s="48">
        <f t="shared" ca="1" si="6"/>
        <v>0</v>
      </c>
      <c r="J61" s="3"/>
      <c r="M61"/>
      <c r="N61"/>
      <c r="O61"/>
      <c r="P61"/>
      <c r="Q61"/>
      <c r="R61" s="64">
        <v>14</v>
      </c>
      <c r="S61" s="67">
        <f t="shared" si="7"/>
        <v>162.38523410786135</v>
      </c>
      <c r="T61" s="68">
        <f t="shared" si="10"/>
        <v>205.45415104937558</v>
      </c>
      <c r="U61" s="69">
        <f t="shared" si="11"/>
        <v>262.3478575870131</v>
      </c>
      <c r="V61" s="68">
        <f t="shared" si="12"/>
        <v>305.57170904455143</v>
      </c>
      <c r="AE61"/>
      <c r="AH61"/>
      <c r="AN61"/>
      <c r="AW61"/>
      <c r="AX61"/>
    </row>
    <row r="62" spans="2:50">
      <c r="B62" s="30">
        <f t="shared" si="8"/>
        <v>14.5</v>
      </c>
      <c r="C62" s="31">
        <f t="shared" si="3"/>
        <v>0.24166666666666667</v>
      </c>
      <c r="D62" s="48"/>
      <c r="E62" s="48">
        <f t="shared" si="9"/>
        <v>256.16178727031547</v>
      </c>
      <c r="F62" s="48">
        <f t="shared" si="2"/>
        <v>0</v>
      </c>
      <c r="G62" s="48">
        <f t="shared" si="4"/>
        <v>0</v>
      </c>
      <c r="H62" s="48">
        <f t="shared" ca="1" si="5"/>
        <v>0</v>
      </c>
      <c r="I62" s="48">
        <f t="shared" ca="1" si="6"/>
        <v>0</v>
      </c>
      <c r="J62" s="3"/>
      <c r="M62"/>
      <c r="N62"/>
      <c r="O62"/>
      <c r="P62"/>
      <c r="Q62"/>
      <c r="R62" s="64">
        <v>14.5</v>
      </c>
      <c r="S62" s="67">
        <f t="shared" si="7"/>
        <v>158.60633077517392</v>
      </c>
      <c r="T62" s="68">
        <f t="shared" si="10"/>
        <v>200.63777494643151</v>
      </c>
      <c r="U62" s="69">
        <f t="shared" si="11"/>
        <v>256.16178727031547</v>
      </c>
      <c r="V62" s="68">
        <f t="shared" si="12"/>
        <v>298.34549608620216</v>
      </c>
      <c r="AE62"/>
      <c r="AH62"/>
      <c r="AN62"/>
      <c r="AW62"/>
      <c r="AX62"/>
    </row>
    <row r="63" spans="2:50">
      <c r="B63" s="30">
        <f t="shared" si="8"/>
        <v>15</v>
      </c>
      <c r="C63" s="31">
        <f t="shared" si="3"/>
        <v>0.25</v>
      </c>
      <c r="D63" s="48"/>
      <c r="E63" s="48">
        <f t="shared" si="9"/>
        <v>250.324023147313</v>
      </c>
      <c r="F63" s="48">
        <f t="shared" si="2"/>
        <v>0</v>
      </c>
      <c r="G63" s="48">
        <f t="shared" si="4"/>
        <v>0</v>
      </c>
      <c r="H63" s="48">
        <f t="shared" ca="1" si="5"/>
        <v>0</v>
      </c>
      <c r="I63" s="48">
        <f t="shared" ca="1" si="6"/>
        <v>0</v>
      </c>
      <c r="J63" s="3"/>
      <c r="M63"/>
      <c r="N63"/>
      <c r="O63"/>
      <c r="P63"/>
      <c r="Q63"/>
      <c r="R63" s="64">
        <v>15</v>
      </c>
      <c r="S63" s="67">
        <f t="shared" si="7"/>
        <v>155.0390908019788</v>
      </c>
      <c r="T63" s="68">
        <f t="shared" si="10"/>
        <v>196.09195721510517</v>
      </c>
      <c r="U63" s="69">
        <f t="shared" si="11"/>
        <v>250.324023147313</v>
      </c>
      <c r="V63" s="68">
        <f t="shared" si="12"/>
        <v>291.52662500293201</v>
      </c>
      <c r="AE63"/>
      <c r="AH63"/>
      <c r="AN63"/>
      <c r="AW63"/>
      <c r="AX63"/>
    </row>
    <row r="64" spans="2:50">
      <c r="B64" s="30">
        <f t="shared" si="8"/>
        <v>15.5</v>
      </c>
      <c r="C64" s="31">
        <f t="shared" si="3"/>
        <v>0.25833333333333336</v>
      </c>
      <c r="D64" s="48"/>
      <c r="E64" s="48">
        <f t="shared" si="9"/>
        <v>244.80429409667431</v>
      </c>
      <c r="F64" s="48">
        <f t="shared" si="2"/>
        <v>0</v>
      </c>
      <c r="G64" s="48">
        <f t="shared" si="4"/>
        <v>0</v>
      </c>
      <c r="H64" s="48">
        <f t="shared" ca="1" si="5"/>
        <v>0</v>
      </c>
      <c r="I64" s="48">
        <f t="shared" ca="1" si="6"/>
        <v>0</v>
      </c>
      <c r="J64" s="3"/>
      <c r="M64"/>
      <c r="N64"/>
      <c r="O64"/>
      <c r="P64"/>
      <c r="Q64"/>
      <c r="R64" s="64">
        <v>15.5</v>
      </c>
      <c r="S64" s="67">
        <f t="shared" si="7"/>
        <v>151.66517767856959</v>
      </c>
      <c r="T64" s="68">
        <f t="shared" si="10"/>
        <v>191.79321730321305</v>
      </c>
      <c r="U64" s="69">
        <f t="shared" si="11"/>
        <v>244.80429409667431</v>
      </c>
      <c r="V64" s="68">
        <f t="shared" si="12"/>
        <v>285.07966866253514</v>
      </c>
      <c r="AE64"/>
      <c r="AH64"/>
      <c r="AN64"/>
      <c r="AW64"/>
      <c r="AX64"/>
    </row>
    <row r="65" spans="2:50">
      <c r="B65" s="30">
        <f t="shared" si="8"/>
        <v>16</v>
      </c>
      <c r="C65" s="31">
        <f t="shared" si="3"/>
        <v>0.26666666666666666</v>
      </c>
      <c r="D65" s="48"/>
      <c r="E65" s="48">
        <f t="shared" si="9"/>
        <v>239.57582812719767</v>
      </c>
      <c r="F65" s="48">
        <f t="shared" ref="F65:F96" si="13">E65*$B$11</f>
        <v>0</v>
      </c>
      <c r="G65" s="48">
        <f t="shared" si="4"/>
        <v>0</v>
      </c>
      <c r="H65" s="48">
        <f t="shared" ca="1" si="5"/>
        <v>0</v>
      </c>
      <c r="I65" s="48">
        <f t="shared" ca="1" si="6"/>
        <v>0</v>
      </c>
      <c r="J65" s="3"/>
      <c r="M65"/>
      <c r="N65"/>
      <c r="O65"/>
      <c r="P65"/>
      <c r="Q65"/>
      <c r="R65" s="64">
        <v>16</v>
      </c>
      <c r="S65" s="67">
        <f t="shared" si="7"/>
        <v>148.46836959006032</v>
      </c>
      <c r="T65" s="68">
        <f t="shared" si="10"/>
        <v>187.72078607061272</v>
      </c>
      <c r="U65" s="69">
        <f t="shared" si="11"/>
        <v>239.57582812719767</v>
      </c>
      <c r="V65" s="68">
        <f t="shared" si="12"/>
        <v>278.9732971555614</v>
      </c>
      <c r="AE65"/>
      <c r="AH65"/>
      <c r="AN65"/>
      <c r="AW65"/>
      <c r="AX65"/>
    </row>
    <row r="66" spans="2:50">
      <c r="B66" s="30">
        <f t="shared" si="8"/>
        <v>16.5</v>
      </c>
      <c r="C66" s="31">
        <f t="shared" si="3"/>
        <v>0.27500000000000002</v>
      </c>
      <c r="D66" s="48"/>
      <c r="E66" s="48">
        <f t="shared" si="9"/>
        <v>234.61485364422626</v>
      </c>
      <c r="F66" s="48">
        <f t="shared" si="13"/>
        <v>0</v>
      </c>
      <c r="G66" s="48">
        <f t="shared" si="4"/>
        <v>0</v>
      </c>
      <c r="H66" s="48">
        <f t="shared" ca="1" si="5"/>
        <v>0</v>
      </c>
      <c r="I66" s="48">
        <f t="shared" ca="1" si="6"/>
        <v>0</v>
      </c>
      <c r="J66" s="3"/>
      <c r="M66"/>
      <c r="N66"/>
      <c r="O66"/>
      <c r="P66"/>
      <c r="Q66"/>
      <c r="R66" s="64">
        <v>16.5</v>
      </c>
      <c r="S66" s="67">
        <f t="shared" si="7"/>
        <v>145.43425854457152</v>
      </c>
      <c r="T66" s="68">
        <f t="shared" si="10"/>
        <v>183.8562196357511</v>
      </c>
      <c r="U66" s="69">
        <f t="shared" si="11"/>
        <v>234.61485364422626</v>
      </c>
      <c r="V66" s="68">
        <f t="shared" si="12"/>
        <v>273.17969358389985</v>
      </c>
      <c r="AE66"/>
      <c r="AH66"/>
      <c r="AN66"/>
      <c r="AW66"/>
      <c r="AX66"/>
    </row>
    <row r="67" spans="2:50">
      <c r="B67" s="30">
        <f t="shared" si="8"/>
        <v>17</v>
      </c>
      <c r="C67" s="31">
        <f t="shared" si="3"/>
        <v>0.28333333333333333</v>
      </c>
      <c r="D67" s="48"/>
      <c r="E67" s="48">
        <f t="shared" si="9"/>
        <v>229.90018444210409</v>
      </c>
      <c r="F67" s="48">
        <f t="shared" si="13"/>
        <v>0</v>
      </c>
      <c r="G67" s="48">
        <f t="shared" si="4"/>
        <v>0</v>
      </c>
      <c r="H67" s="48">
        <f t="shared" ca="1" si="5"/>
        <v>0</v>
      </c>
      <c r="I67" s="48">
        <f t="shared" ca="1" si="6"/>
        <v>0</v>
      </c>
      <c r="J67" s="3"/>
      <c r="M67"/>
      <c r="N67"/>
      <c r="O67"/>
      <c r="P67"/>
      <c r="Q67"/>
      <c r="R67" s="64">
        <v>17</v>
      </c>
      <c r="S67" s="67">
        <f t="shared" si="7"/>
        <v>142.54999993786524</v>
      </c>
      <c r="T67" s="68">
        <f t="shared" si="10"/>
        <v>180.1830780069163</v>
      </c>
      <c r="U67" s="69">
        <f t="shared" si="11"/>
        <v>229.90018444210409</v>
      </c>
      <c r="V67" s="68">
        <f t="shared" si="12"/>
        <v>267.67406795672696</v>
      </c>
      <c r="AE67"/>
      <c r="AH67"/>
      <c r="AN67"/>
      <c r="AW67"/>
      <c r="AX67"/>
    </row>
    <row r="68" spans="2:50">
      <c r="B68" s="30">
        <f t="shared" si="8"/>
        <v>17.5</v>
      </c>
      <c r="C68" s="31">
        <f t="shared" si="3"/>
        <v>0.29166666666666669</v>
      </c>
      <c r="D68" s="48"/>
      <c r="E68" s="48">
        <f t="shared" si="9"/>
        <v>225.41287236656871</v>
      </c>
      <c r="F68" s="48">
        <f t="shared" si="13"/>
        <v>0</v>
      </c>
      <c r="G68" s="48">
        <f t="shared" si="4"/>
        <v>0</v>
      </c>
      <c r="H68" s="48">
        <f t="shared" ca="1" si="5"/>
        <v>0</v>
      </c>
      <c r="I68" s="48">
        <f t="shared" ca="1" si="6"/>
        <v>0</v>
      </c>
      <c r="J68" s="3"/>
      <c r="M68"/>
      <c r="N68"/>
      <c r="O68"/>
      <c r="P68"/>
      <c r="Q68"/>
      <c r="R68" s="64">
        <v>17.5</v>
      </c>
      <c r="S68" s="67">
        <f t="shared" si="7"/>
        <v>139.80410289398847</v>
      </c>
      <c r="T68" s="68">
        <f t="shared" si="10"/>
        <v>176.68665608115583</v>
      </c>
      <c r="U68" s="69">
        <f t="shared" si="11"/>
        <v>225.41287236656871</v>
      </c>
      <c r="V68" s="68">
        <f t="shared" si="12"/>
        <v>262.43425037473907</v>
      </c>
      <c r="AE68"/>
      <c r="AH68"/>
      <c r="AN68"/>
      <c r="AW68"/>
      <c r="AX68"/>
    </row>
    <row r="69" spans="2:50">
      <c r="B69" s="30">
        <f t="shared" si="8"/>
        <v>18</v>
      </c>
      <c r="C69" s="31">
        <f t="shared" si="3"/>
        <v>0.3</v>
      </c>
      <c r="D69" s="48"/>
      <c r="E69" s="48">
        <f t="shared" si="9"/>
        <v>221.13591503226397</v>
      </c>
      <c r="F69" s="48">
        <f t="shared" si="13"/>
        <v>0</v>
      </c>
      <c r="G69" s="48">
        <f t="shared" si="4"/>
        <v>0</v>
      </c>
      <c r="H69" s="48">
        <f t="shared" ca="1" si="5"/>
        <v>0</v>
      </c>
      <c r="I69" s="48">
        <f t="shared" ca="1" si="6"/>
        <v>0</v>
      </c>
      <c r="J69" s="3"/>
      <c r="M69"/>
      <c r="N69"/>
      <c r="O69"/>
      <c r="P69"/>
      <c r="Q69"/>
      <c r="R69" s="64">
        <v>18</v>
      </c>
      <c r="S69" s="67">
        <f t="shared" si="7"/>
        <v>137.18625378984262</v>
      </c>
      <c r="T69" s="68">
        <f t="shared" si="10"/>
        <v>173.35375725392882</v>
      </c>
      <c r="U69" s="69">
        <f t="shared" si="11"/>
        <v>221.13591503226397</v>
      </c>
      <c r="V69" s="68">
        <f t="shared" si="12"/>
        <v>257.44034871800233</v>
      </c>
      <c r="AE69"/>
      <c r="AH69"/>
      <c r="AN69"/>
      <c r="AW69"/>
      <c r="AX69"/>
    </row>
    <row r="70" spans="2:50">
      <c r="B70" s="30">
        <f t="shared" si="8"/>
        <v>18.5</v>
      </c>
      <c r="C70" s="31">
        <f t="shared" si="3"/>
        <v>0.30833333333333335</v>
      </c>
      <c r="D70" s="48"/>
      <c r="E70" s="48">
        <f t="shared" si="9"/>
        <v>217.05400861086213</v>
      </c>
      <c r="F70" s="48">
        <f t="shared" si="13"/>
        <v>0</v>
      </c>
      <c r="G70" s="48">
        <f t="shared" si="4"/>
        <v>0</v>
      </c>
      <c r="H70" s="48">
        <f t="shared" ca="1" si="5"/>
        <v>0</v>
      </c>
      <c r="I70" s="48">
        <f t="shared" ca="1" si="6"/>
        <v>0</v>
      </c>
      <c r="J70" s="3"/>
      <c r="M70"/>
      <c r="N70"/>
      <c r="O70"/>
      <c r="P70"/>
      <c r="Q70"/>
      <c r="R70" s="64">
        <v>18.5</v>
      </c>
      <c r="S70" s="67">
        <f t="shared" si="7"/>
        <v>134.68716695296067</v>
      </c>
      <c r="T70" s="68">
        <f t="shared" si="10"/>
        <v>170.1725019160211</v>
      </c>
      <c r="U70" s="69">
        <f t="shared" si="11"/>
        <v>217.05400861086213</v>
      </c>
      <c r="V70" s="68">
        <f t="shared" si="12"/>
        <v>252.67445913620557</v>
      </c>
      <c r="AE70"/>
      <c r="AH70"/>
      <c r="AN70"/>
      <c r="AW70"/>
      <c r="AX70"/>
    </row>
    <row r="71" spans="2:50">
      <c r="B71" s="30">
        <f t="shared" si="8"/>
        <v>19</v>
      </c>
      <c r="C71" s="31">
        <f t="shared" si="3"/>
        <v>0.31666666666666665</v>
      </c>
      <c r="D71" s="48"/>
      <c r="E71" s="48">
        <f t="shared" si="9"/>
        <v>213.15333773210261</v>
      </c>
      <c r="F71" s="48">
        <f t="shared" si="13"/>
        <v>0</v>
      </c>
      <c r="G71" s="48">
        <f t="shared" si="4"/>
        <v>0</v>
      </c>
      <c r="H71" s="48">
        <f t="shared" ca="1" si="5"/>
        <v>0</v>
      </c>
      <c r="I71" s="48">
        <f t="shared" ca="1" si="6"/>
        <v>0</v>
      </c>
      <c r="J71" s="3"/>
      <c r="M71"/>
      <c r="N71"/>
      <c r="O71"/>
      <c r="P71"/>
      <c r="Q71"/>
      <c r="R71" s="64">
        <v>19</v>
      </c>
      <c r="S71" s="67">
        <f t="shared" si="7"/>
        <v>132.29845774064904</v>
      </c>
      <c r="T71" s="68">
        <f t="shared" si="10"/>
        <v>167.13216468136144</v>
      </c>
      <c r="U71" s="69">
        <f t="shared" si="11"/>
        <v>213.15333773210261</v>
      </c>
      <c r="V71" s="68">
        <f t="shared" si="12"/>
        <v>248.12042001595756</v>
      </c>
      <c r="AE71"/>
      <c r="AH71"/>
      <c r="AN71"/>
      <c r="AW71"/>
      <c r="AX71"/>
    </row>
    <row r="72" spans="2:50">
      <c r="B72" s="30">
        <f t="shared" si="8"/>
        <v>19.5</v>
      </c>
      <c r="C72" s="31">
        <f t="shared" si="3"/>
        <v>0.32500000000000001</v>
      </c>
      <c r="D72" s="48"/>
      <c r="E72" s="48">
        <f t="shared" si="9"/>
        <v>209.42139611383385</v>
      </c>
      <c r="F72" s="48">
        <f t="shared" si="13"/>
        <v>0</v>
      </c>
      <c r="G72" s="48">
        <f t="shared" si="4"/>
        <v>0</v>
      </c>
      <c r="H72" s="48">
        <f t="shared" ca="1" si="5"/>
        <v>0</v>
      </c>
      <c r="I72" s="48">
        <f t="shared" ca="1" si="6"/>
        <v>0</v>
      </c>
      <c r="J72" s="3"/>
      <c r="M72"/>
      <c r="N72"/>
      <c r="O72"/>
      <c r="P72"/>
      <c r="Q72"/>
      <c r="R72" s="64">
        <v>19.5</v>
      </c>
      <c r="S72" s="67">
        <f t="shared" si="7"/>
        <v>130.01253415532844</v>
      </c>
      <c r="T72" s="68">
        <f t="shared" si="10"/>
        <v>164.22303540633763</v>
      </c>
      <c r="U72" s="69">
        <f t="shared" si="11"/>
        <v>209.42139611383385</v>
      </c>
      <c r="V72" s="68">
        <f t="shared" si="12"/>
        <v>243.76360194445914</v>
      </c>
      <c r="AE72"/>
      <c r="AH72"/>
      <c r="AN72"/>
      <c r="AW72"/>
      <c r="AX72"/>
    </row>
    <row r="73" spans="2:50">
      <c r="B73" s="30">
        <f t="shared" si="8"/>
        <v>20</v>
      </c>
      <c r="C73" s="31">
        <f t="shared" si="3"/>
        <v>0.33333333333333331</v>
      </c>
      <c r="D73" s="48"/>
      <c r="E73" s="48">
        <f t="shared" si="9"/>
        <v>205.84683276797739</v>
      </c>
      <c r="F73" s="48">
        <f t="shared" si="13"/>
        <v>0</v>
      </c>
      <c r="G73" s="48">
        <f t="shared" si="4"/>
        <v>0</v>
      </c>
      <c r="H73" s="48">
        <f t="shared" ca="1" si="5"/>
        <v>0</v>
      </c>
      <c r="I73" s="48">
        <f t="shared" ca="1" si="6"/>
        <v>0</v>
      </c>
      <c r="J73" s="3"/>
      <c r="M73"/>
      <c r="N73"/>
      <c r="O73"/>
      <c r="P73"/>
      <c r="Q73"/>
      <c r="R73" s="64">
        <v>20</v>
      </c>
      <c r="S73" s="67">
        <f t="shared" si="7"/>
        <v>127.82250389148312</v>
      </c>
      <c r="T73" s="68">
        <f t="shared" si="10"/>
        <v>161.4363000130943</v>
      </c>
      <c r="U73" s="69">
        <f t="shared" si="11"/>
        <v>205.84683276797739</v>
      </c>
      <c r="V73" s="68">
        <f t="shared" si="12"/>
        <v>239.59072763151309</v>
      </c>
      <c r="AE73"/>
      <c r="AH73"/>
      <c r="AN73"/>
      <c r="AW73"/>
      <c r="AX73"/>
    </row>
    <row r="74" spans="2:50">
      <c r="B74" s="30">
        <f t="shared" si="8"/>
        <v>20.5</v>
      </c>
      <c r="C74" s="31">
        <f t="shared" si="3"/>
        <v>0.34166666666666667</v>
      </c>
      <c r="D74" s="48"/>
      <c r="E74" s="48">
        <f t="shared" si="9"/>
        <v>202.41931959852354</v>
      </c>
      <c r="F74" s="48">
        <f t="shared" si="13"/>
        <v>0</v>
      </c>
      <c r="G74" s="48">
        <f t="shared" si="4"/>
        <v>0</v>
      </c>
      <c r="H74" s="48">
        <f t="shared" ca="1" si="5"/>
        <v>0</v>
      </c>
      <c r="I74" s="48">
        <f t="shared" ca="1" si="6"/>
        <v>0</v>
      </c>
      <c r="J74" s="3"/>
      <c r="M74"/>
      <c r="N74"/>
      <c r="O74"/>
      <c r="P74"/>
      <c r="Q74"/>
      <c r="R74" s="64">
        <v>20.5</v>
      </c>
      <c r="S74" s="67">
        <f t="shared" si="7"/>
        <v>125.72209429292117</v>
      </c>
      <c r="T74" s="68">
        <f t="shared" si="10"/>
        <v>158.76393787891416</v>
      </c>
      <c r="U74" s="69">
        <f t="shared" si="11"/>
        <v>202.41931959852354</v>
      </c>
      <c r="V74" s="68">
        <f t="shared" si="12"/>
        <v>235.58971688772951</v>
      </c>
      <c r="AE74"/>
      <c r="AH74"/>
      <c r="AN74"/>
      <c r="AW74"/>
      <c r="AX74"/>
    </row>
    <row r="75" spans="2:50">
      <c r="B75" s="30">
        <f t="shared" si="8"/>
        <v>21</v>
      </c>
      <c r="C75" s="31">
        <f t="shared" si="3"/>
        <v>0.35</v>
      </c>
      <c r="D75" s="48"/>
      <c r="E75" s="48">
        <f t="shared" si="9"/>
        <v>199.12943697576216</v>
      </c>
      <c r="F75" s="48">
        <f t="shared" si="13"/>
        <v>0</v>
      </c>
      <c r="G75" s="48">
        <f t="shared" si="4"/>
        <v>0</v>
      </c>
      <c r="H75" s="48">
        <f t="shared" ca="1" si="5"/>
        <v>0</v>
      </c>
      <c r="I75" s="48">
        <f t="shared" ca="1" si="6"/>
        <v>0</v>
      </c>
      <c r="J75" s="3"/>
      <c r="M75"/>
      <c r="N75"/>
      <c r="O75"/>
      <c r="P75"/>
      <c r="Q75"/>
      <c r="R75" s="64">
        <v>21</v>
      </c>
      <c r="S75" s="67">
        <f t="shared" si="7"/>
        <v>123.70558316142541</v>
      </c>
      <c r="T75" s="68">
        <f t="shared" si="10"/>
        <v>156.19863314792647</v>
      </c>
      <c r="U75" s="69">
        <f t="shared" si="11"/>
        <v>199.12943697576216</v>
      </c>
      <c r="V75" s="68">
        <f t="shared" si="12"/>
        <v>231.74955265695149</v>
      </c>
      <c r="AE75"/>
      <c r="AH75"/>
      <c r="AN75"/>
      <c r="AW75"/>
      <c r="AX75"/>
    </row>
    <row r="76" spans="2:50">
      <c r="B76" s="30">
        <f t="shared" si="8"/>
        <v>21.5</v>
      </c>
      <c r="C76" s="31">
        <f t="shared" si="3"/>
        <v>0.35833333333333334</v>
      </c>
      <c r="D76" s="48"/>
      <c r="E76" s="48">
        <f t="shared" si="9"/>
        <v>195.96857448339017</v>
      </c>
      <c r="F76" s="48">
        <f t="shared" si="13"/>
        <v>0</v>
      </c>
      <c r="G76" s="48">
        <f t="shared" si="4"/>
        <v>0</v>
      </c>
      <c r="H76" s="48">
        <f t="shared" ca="1" si="5"/>
        <v>0</v>
      </c>
      <c r="I76" s="48">
        <f t="shared" ca="1" si="6"/>
        <v>0</v>
      </c>
      <c r="J76" s="3"/>
      <c r="M76"/>
      <c r="N76"/>
      <c r="O76"/>
      <c r="P76"/>
      <c r="Q76"/>
      <c r="R76" s="64">
        <v>21.5</v>
      </c>
      <c r="S76" s="67">
        <f t="shared" si="7"/>
        <v>121.76773872664002</v>
      </c>
      <c r="T76" s="68">
        <f t="shared" si="10"/>
        <v>153.73369779517947</v>
      </c>
      <c r="U76" s="69">
        <f t="shared" si="11"/>
        <v>195.96857448339017</v>
      </c>
      <c r="V76" s="68">
        <f t="shared" si="12"/>
        <v>228.06016481863276</v>
      </c>
      <c r="AE76"/>
      <c r="AH76"/>
      <c r="AN76"/>
      <c r="AW76"/>
      <c r="AX76"/>
    </row>
    <row r="77" spans="2:50">
      <c r="B77" s="30">
        <f t="shared" si="8"/>
        <v>22</v>
      </c>
      <c r="C77" s="31">
        <f t="shared" si="3"/>
        <v>0.36666666666666664</v>
      </c>
      <c r="D77" s="48"/>
      <c r="E77" s="48">
        <f t="shared" si="9"/>
        <v>192.92884452630256</v>
      </c>
      <c r="F77" s="48">
        <f t="shared" si="13"/>
        <v>0</v>
      </c>
      <c r="G77" s="48">
        <f t="shared" si="4"/>
        <v>0</v>
      </c>
      <c r="H77" s="48">
        <f t="shared" ca="1" si="5"/>
        <v>0</v>
      </c>
      <c r="I77" s="48">
        <f t="shared" ca="1" si="6"/>
        <v>0</v>
      </c>
      <c r="J77" s="3"/>
      <c r="M77"/>
      <c r="N77"/>
      <c r="O77"/>
      <c r="P77"/>
      <c r="Q77"/>
      <c r="R77" s="64">
        <v>22</v>
      </c>
      <c r="S77" s="67">
        <f t="shared" si="7"/>
        <v>119.90376738284628</v>
      </c>
      <c r="T77" s="68">
        <f t="shared" si="10"/>
        <v>151.36300465312561</v>
      </c>
      <c r="U77" s="69">
        <f t="shared" si="11"/>
        <v>192.92884452630256</v>
      </c>
      <c r="V77" s="68">
        <f t="shared" si="12"/>
        <v>224.51232905146162</v>
      </c>
      <c r="AE77"/>
      <c r="AH77"/>
      <c r="AN77"/>
      <c r="AW77"/>
      <c r="AX77"/>
    </row>
    <row r="78" spans="2:50">
      <c r="B78" s="30">
        <f t="shared" si="8"/>
        <v>22.5</v>
      </c>
      <c r="C78" s="31">
        <f t="shared" si="3"/>
        <v>0.375</v>
      </c>
      <c r="D78" s="48"/>
      <c r="E78" s="48">
        <f t="shared" si="9"/>
        <v>190.00300688294882</v>
      </c>
      <c r="F78" s="48">
        <f t="shared" si="13"/>
        <v>0</v>
      </c>
      <c r="G78" s="48">
        <f t="shared" si="4"/>
        <v>0</v>
      </c>
      <c r="H78" s="48">
        <f t="shared" ca="1" si="5"/>
        <v>0</v>
      </c>
      <c r="I78" s="48">
        <f t="shared" ca="1" si="6"/>
        <v>0</v>
      </c>
      <c r="J78" s="3"/>
      <c r="M78"/>
      <c r="N78"/>
      <c r="O78"/>
      <c r="P78"/>
      <c r="Q78"/>
      <c r="R78" s="64">
        <v>22.5</v>
      </c>
      <c r="S78" s="67">
        <f t="shared" si="7"/>
        <v>118.10926803687434</v>
      </c>
      <c r="T78" s="68">
        <f t="shared" si="10"/>
        <v>149.08092891703191</v>
      </c>
      <c r="U78" s="69">
        <f t="shared" si="11"/>
        <v>190.00300688294882</v>
      </c>
      <c r="V78" s="68">
        <f t="shared" si="12"/>
        <v>221.09757851362522</v>
      </c>
      <c r="AE78"/>
      <c r="AH78"/>
      <c r="AN78"/>
      <c r="AW78"/>
      <c r="AX78"/>
    </row>
    <row r="79" spans="2:50">
      <c r="B79" s="30">
        <f t="shared" si="8"/>
        <v>23</v>
      </c>
      <c r="C79" s="31">
        <f t="shared" si="3"/>
        <v>0.38333333333333336</v>
      </c>
      <c r="D79" s="48"/>
      <c r="E79" s="48">
        <f t="shared" si="9"/>
        <v>187.18440260719441</v>
      </c>
      <c r="F79" s="48">
        <f t="shared" si="13"/>
        <v>0</v>
      </c>
      <c r="G79" s="48">
        <f t="shared" si="4"/>
        <v>0</v>
      </c>
      <c r="H79" s="48">
        <f t="shared" ca="1" si="5"/>
        <v>0</v>
      </c>
      <c r="I79" s="48">
        <f t="shared" ca="1" si="6"/>
        <v>0</v>
      </c>
      <c r="J79" s="3"/>
      <c r="M79"/>
      <c r="N79"/>
      <c r="O79"/>
      <c r="P79"/>
      <c r="Q79"/>
      <c r="R79" s="64">
        <v>23</v>
      </c>
      <c r="S79" s="67">
        <f t="shared" si="7"/>
        <v>116.38019210484667</v>
      </c>
      <c r="T79" s="68">
        <f t="shared" si="10"/>
        <v>146.88229689428752</v>
      </c>
      <c r="U79" s="69">
        <f t="shared" si="11"/>
        <v>187.18440260719441</v>
      </c>
      <c r="V79" s="68">
        <f t="shared" si="12"/>
        <v>217.80812647130546</v>
      </c>
      <c r="AE79"/>
      <c r="AH79"/>
      <c r="AN79"/>
      <c r="AW79"/>
      <c r="AX79"/>
    </row>
    <row r="80" spans="2:50">
      <c r="B80" s="30">
        <f t="shared" si="8"/>
        <v>23.5</v>
      </c>
      <c r="C80" s="31">
        <f t="shared" si="3"/>
        <v>0.39166666666666666</v>
      </c>
      <c r="D80" s="48"/>
      <c r="E80" s="48">
        <f t="shared" si="9"/>
        <v>184.46689594619437</v>
      </c>
      <c r="F80" s="48">
        <f t="shared" si="13"/>
        <v>0</v>
      </c>
      <c r="G80" s="48">
        <f t="shared" si="4"/>
        <v>0</v>
      </c>
      <c r="H80" s="48">
        <f t="shared" ca="1" si="5"/>
        <v>0</v>
      </c>
      <c r="I80" s="48">
        <f t="shared" ca="1" si="6"/>
        <v>0</v>
      </c>
      <c r="J80" s="3"/>
      <c r="M80"/>
      <c r="N80"/>
      <c r="O80"/>
      <c r="P80"/>
      <c r="Q80"/>
      <c r="R80" s="64">
        <v>23.5</v>
      </c>
      <c r="S80" s="67">
        <f t="shared" si="7"/>
        <v>114.71280835308208</v>
      </c>
      <c r="T80" s="68">
        <f t="shared" si="10"/>
        <v>144.76234096500076</v>
      </c>
      <c r="U80" s="69">
        <f t="shared" si="11"/>
        <v>184.46689594619437</v>
      </c>
      <c r="V80" s="68">
        <f t="shared" si="12"/>
        <v>214.63679831345536</v>
      </c>
      <c r="AE80"/>
      <c r="AH80"/>
      <c r="AN80"/>
      <c r="AW80"/>
      <c r="AX80"/>
    </row>
    <row r="81" spans="2:50">
      <c r="B81" s="30">
        <f t="shared" si="8"/>
        <v>24</v>
      </c>
      <c r="C81" s="31">
        <f t="shared" si="3"/>
        <v>0.4</v>
      </c>
      <c r="D81" s="48"/>
      <c r="E81" s="48">
        <f t="shared" si="9"/>
        <v>181.84482315487548</v>
      </c>
      <c r="F81" s="48">
        <f t="shared" si="13"/>
        <v>0</v>
      </c>
      <c r="G81" s="48">
        <f t="shared" si="4"/>
        <v>0</v>
      </c>
      <c r="H81" s="48">
        <f t="shared" ca="1" si="5"/>
        <v>0</v>
      </c>
      <c r="I81" s="48">
        <f t="shared" ca="1" si="6"/>
        <v>0</v>
      </c>
      <c r="J81" s="3"/>
      <c r="M81"/>
      <c r="N81"/>
      <c r="O81"/>
      <c r="P81"/>
      <c r="Q81"/>
      <c r="R81" s="64">
        <v>24</v>
      </c>
      <c r="S81" s="67">
        <f t="shared" si="7"/>
        <v>113.10367190753891</v>
      </c>
      <c r="T81" s="68">
        <f t="shared" si="10"/>
        <v>142.71665988699004</v>
      </c>
      <c r="U81" s="69">
        <f t="shared" si="11"/>
        <v>181.84482315487548</v>
      </c>
      <c r="V81" s="68">
        <f t="shared" si="12"/>
        <v>211.57697164173692</v>
      </c>
      <c r="AE81"/>
      <c r="AH81"/>
      <c r="AN81"/>
      <c r="AW81"/>
      <c r="AX81"/>
    </row>
    <row r="82" spans="2:50">
      <c r="B82" s="30">
        <f t="shared" si="8"/>
        <v>24.5</v>
      </c>
      <c r="C82" s="31">
        <f t="shared" si="3"/>
        <v>0.40833333333333333</v>
      </c>
      <c r="D82" s="48"/>
      <c r="E82" s="48">
        <f t="shared" si="9"/>
        <v>179.31294726367128</v>
      </c>
      <c r="F82" s="48">
        <f t="shared" si="13"/>
        <v>0</v>
      </c>
      <c r="G82" s="48">
        <f t="shared" si="4"/>
        <v>0</v>
      </c>
      <c r="H82" s="48">
        <f t="shared" ca="1" si="5"/>
        <v>0</v>
      </c>
      <c r="I82" s="48">
        <f t="shared" ca="1" si="6"/>
        <v>0</v>
      </c>
      <c r="J82" s="3"/>
      <c r="M82"/>
      <c r="N82"/>
      <c r="O82"/>
      <c r="P82"/>
      <c r="Q82"/>
      <c r="R82" s="64">
        <v>24.5</v>
      </c>
      <c r="S82" s="67">
        <f t="shared" si="7"/>
        <v>111.54959686231615</v>
      </c>
      <c r="T82" s="68">
        <f t="shared" si="10"/>
        <v>140.74118371453736</v>
      </c>
      <c r="U82" s="69">
        <f t="shared" si="11"/>
        <v>179.31294726367128</v>
      </c>
      <c r="V82" s="68">
        <f t="shared" si="12"/>
        <v>208.62252333074724</v>
      </c>
      <c r="AE82"/>
      <c r="AH82"/>
      <c r="AN82"/>
      <c r="AW82"/>
      <c r="AX82"/>
    </row>
    <row r="83" spans="2:50">
      <c r="B83" s="30">
        <f t="shared" si="8"/>
        <v>25</v>
      </c>
      <c r="C83" s="31">
        <f t="shared" si="3"/>
        <v>0.41666666666666669</v>
      </c>
      <c r="D83" s="48"/>
      <c r="E83" s="48">
        <f t="shared" si="9"/>
        <v>176.86641800153001</v>
      </c>
      <c r="F83" s="48">
        <f t="shared" si="13"/>
        <v>0</v>
      </c>
      <c r="G83" s="48">
        <f t="shared" si="4"/>
        <v>0</v>
      </c>
      <c r="H83" s="48">
        <f t="shared" ca="1" si="5"/>
        <v>0</v>
      </c>
      <c r="I83" s="48">
        <f t="shared" ca="1" si="6"/>
        <v>0</v>
      </c>
      <c r="J83" s="3"/>
      <c r="M83"/>
      <c r="N83"/>
      <c r="O83"/>
      <c r="P83"/>
      <c r="Q83"/>
      <c r="R83" s="64">
        <v>25</v>
      </c>
      <c r="S83" s="67">
        <f t="shared" si="7"/>
        <v>110.04763200539695</v>
      </c>
      <c r="T83" s="68">
        <f t="shared" si="10"/>
        <v>138.83214271281852</v>
      </c>
      <c r="U83" s="69">
        <f t="shared" si="11"/>
        <v>176.86641800153001</v>
      </c>
      <c r="V83" s="68">
        <f t="shared" si="12"/>
        <v>205.76778262397045</v>
      </c>
      <c r="AE83"/>
      <c r="AH83"/>
      <c r="AN83"/>
      <c r="AW83"/>
      <c r="AX83"/>
    </row>
    <row r="84" spans="2:50">
      <c r="B84" s="30">
        <f t="shared" si="8"/>
        <v>25.5</v>
      </c>
      <c r="C84" s="31">
        <f t="shared" si="3"/>
        <v>0.42499999999999999</v>
      </c>
      <c r="D84" s="48"/>
      <c r="E84" s="48">
        <f t="shared" si="9"/>
        <v>174.50073619677357</v>
      </c>
      <c r="F84" s="48">
        <f t="shared" si="13"/>
        <v>0</v>
      </c>
      <c r="G84" s="48">
        <f t="shared" si="4"/>
        <v>0</v>
      </c>
      <c r="H84" s="48">
        <f t="shared" ca="1" si="5"/>
        <v>0</v>
      </c>
      <c r="I84" s="48">
        <f t="shared" ca="1" si="6"/>
        <v>0</v>
      </c>
      <c r="J84" s="3"/>
      <c r="M84"/>
      <c r="N84"/>
      <c r="O84"/>
      <c r="P84"/>
      <c r="Q84"/>
      <c r="R84" s="64">
        <v>25.5</v>
      </c>
      <c r="S84" s="67">
        <f t="shared" si="7"/>
        <v>108.5950392525319</v>
      </c>
      <c r="T84" s="68">
        <f t="shared" si="10"/>
        <v>136.9860397432553</v>
      </c>
      <c r="U84" s="69">
        <f t="shared" si="11"/>
        <v>174.50073619677357</v>
      </c>
      <c r="V84" s="68">
        <f t="shared" si="12"/>
        <v>203.00748947211494</v>
      </c>
      <c r="AE84"/>
      <c r="AH84"/>
      <c r="AN84"/>
      <c r="AW84"/>
      <c r="AX84"/>
    </row>
    <row r="85" spans="2:50">
      <c r="B85" s="30">
        <f t="shared" si="8"/>
        <v>26</v>
      </c>
      <c r="C85" s="31">
        <f t="shared" si="3"/>
        <v>0.43333333333333335</v>
      </c>
      <c r="D85" s="48"/>
      <c r="E85" s="48">
        <f t="shared" si="9"/>
        <v>172.21172207875424</v>
      </c>
      <c r="F85" s="48">
        <f t="shared" si="13"/>
        <v>0</v>
      </c>
      <c r="G85" s="48">
        <f t="shared" si="4"/>
        <v>0</v>
      </c>
      <c r="H85" s="48">
        <f t="shared" ca="1" si="5"/>
        <v>0</v>
      </c>
      <c r="I85" s="48">
        <f t="shared" ca="1" si="6"/>
        <v>0</v>
      </c>
      <c r="J85" s="3"/>
      <c r="M85"/>
      <c r="N85"/>
      <c r="O85"/>
      <c r="P85"/>
      <c r="Q85"/>
      <c r="R85" s="64">
        <v>26</v>
      </c>
      <c r="S85" s="67">
        <f t="shared" si="7"/>
        <v>107.18927444070735</v>
      </c>
      <c r="T85" s="68">
        <f t="shared" si="10"/>
        <v>135.19962567274692</v>
      </c>
      <c r="U85" s="69">
        <f t="shared" si="11"/>
        <v>172.21172207875424</v>
      </c>
      <c r="V85" s="68">
        <f t="shared" si="12"/>
        <v>200.33675743806961</v>
      </c>
      <c r="AE85"/>
      <c r="AH85"/>
      <c r="AN85"/>
      <c r="AW85"/>
      <c r="AX85"/>
    </row>
    <row r="86" spans="2:50">
      <c r="B86" s="30">
        <f t="shared" si="8"/>
        <v>26.5</v>
      </c>
      <c r="C86" s="31">
        <f t="shared" si="3"/>
        <v>0.44166666666666665</v>
      </c>
      <c r="D86" s="48"/>
      <c r="E86" s="48">
        <f t="shared" si="9"/>
        <v>169.99548698713261</v>
      </c>
      <c r="F86" s="48">
        <f t="shared" si="13"/>
        <v>0</v>
      </c>
      <c r="G86" s="48">
        <f t="shared" si="4"/>
        <v>0</v>
      </c>
      <c r="H86" s="48">
        <f t="shared" ca="1" si="5"/>
        <v>0</v>
      </c>
      <c r="I86" s="48">
        <f t="shared" ca="1" si="6"/>
        <v>0</v>
      </c>
      <c r="J86" s="3"/>
      <c r="M86"/>
      <c r="N86"/>
      <c r="O86"/>
      <c r="P86"/>
      <c r="Q86"/>
      <c r="R86" s="64">
        <v>26.5</v>
      </c>
      <c r="S86" s="67">
        <f t="shared" si="7"/>
        <v>105.8279701832538</v>
      </c>
      <c r="T86" s="68">
        <f t="shared" si="10"/>
        <v>133.46987742468929</v>
      </c>
      <c r="U86" s="69">
        <f t="shared" si="11"/>
        <v>169.99548698713261</v>
      </c>
      <c r="V86" s="68">
        <f t="shared" si="12"/>
        <v>197.75104059096378</v>
      </c>
      <c r="AE86"/>
      <c r="AH86"/>
      <c r="AN86"/>
      <c r="AW86"/>
      <c r="AX86"/>
    </row>
    <row r="87" spans="2:50">
      <c r="B87" s="30">
        <f t="shared" si="8"/>
        <v>27</v>
      </c>
      <c r="C87" s="31">
        <f t="shared" si="3"/>
        <v>0.45</v>
      </c>
      <c r="D87" s="48"/>
      <c r="E87" s="48">
        <f t="shared" si="9"/>
        <v>167.84840806595767</v>
      </c>
      <c r="F87" s="48">
        <f t="shared" si="13"/>
        <v>0</v>
      </c>
      <c r="G87" s="48">
        <f t="shared" si="4"/>
        <v>0</v>
      </c>
      <c r="H87" s="48">
        <f t="shared" ca="1" si="5"/>
        <v>0</v>
      </c>
      <c r="I87" s="48">
        <f t="shared" ca="1" si="6"/>
        <v>0</v>
      </c>
      <c r="J87" s="3"/>
      <c r="M87"/>
      <c r="N87"/>
      <c r="O87"/>
      <c r="P87"/>
      <c r="Q87"/>
      <c r="R87" s="64">
        <v>27</v>
      </c>
      <c r="S87" s="67">
        <f t="shared" si="7"/>
        <v>104.50892053110763</v>
      </c>
      <c r="T87" s="68">
        <f t="shared" si="10"/>
        <v>131.7939783441694</v>
      </c>
      <c r="U87" s="69">
        <f t="shared" si="11"/>
        <v>167.84840806595767</v>
      </c>
      <c r="V87" s="68">
        <f t="shared" si="12"/>
        <v>195.2461038942192</v>
      </c>
      <c r="AE87"/>
      <c r="AH87"/>
      <c r="AN87"/>
      <c r="AW87"/>
      <c r="AX87"/>
    </row>
    <row r="88" spans="2:50">
      <c r="B88" s="30">
        <f t="shared" si="8"/>
        <v>27.5</v>
      </c>
      <c r="C88" s="31">
        <f t="shared" si="3"/>
        <v>0.45833333333333331</v>
      </c>
      <c r="D88" s="48"/>
      <c r="E88" s="48">
        <f t="shared" si="9"/>
        <v>165.76710557894737</v>
      </c>
      <c r="F88" s="48">
        <f t="shared" si="13"/>
        <v>0</v>
      </c>
      <c r="G88" s="48">
        <f t="shared" si="4"/>
        <v>0</v>
      </c>
      <c r="H88" s="48">
        <f t="shared" ca="1" si="5"/>
        <v>0</v>
      </c>
      <c r="I88" s="48">
        <f t="shared" ca="1" si="6"/>
        <v>0</v>
      </c>
      <c r="J88" s="3"/>
      <c r="M88"/>
      <c r="N88"/>
      <c r="O88"/>
      <c r="P88"/>
      <c r="Q88"/>
      <c r="R88" s="64">
        <v>27.5</v>
      </c>
      <c r="S88" s="67">
        <f t="shared" si="7"/>
        <v>103.23006722048245</v>
      </c>
      <c r="T88" s="68">
        <f t="shared" si="10"/>
        <v>130.16930059558646</v>
      </c>
      <c r="U88" s="69">
        <f t="shared" si="11"/>
        <v>165.76710557894737</v>
      </c>
      <c r="V88" s="68">
        <f t="shared" si="12"/>
        <v>192.81799666184662</v>
      </c>
      <c r="AE88"/>
      <c r="AH88"/>
      <c r="AN88"/>
      <c r="AW88"/>
      <c r="AX88"/>
    </row>
    <row r="89" spans="2:50">
      <c r="B89" s="30">
        <f t="shared" si="8"/>
        <v>28</v>
      </c>
      <c r="C89" s="31">
        <f t="shared" si="3"/>
        <v>0.46666666666666667</v>
      </c>
      <c r="D89" s="48"/>
      <c r="E89" s="48">
        <f t="shared" si="9"/>
        <v>163.74842253237892</v>
      </c>
      <c r="F89" s="48">
        <f t="shared" si="13"/>
        <v>0</v>
      </c>
      <c r="G89" s="48">
        <f t="shared" si="4"/>
        <v>0</v>
      </c>
      <c r="H89" s="48">
        <f t="shared" ca="1" si="5"/>
        <v>0</v>
      </c>
      <c r="I89" s="48">
        <f t="shared" ca="1" si="6"/>
        <v>0</v>
      </c>
      <c r="J89" s="3"/>
      <c r="M89"/>
      <c r="N89"/>
      <c r="O89"/>
      <c r="P89"/>
      <c r="Q89"/>
      <c r="R89" s="64">
        <v>28</v>
      </c>
      <c r="S89" s="67">
        <f t="shared" si="7"/>
        <v>101.989487317399</v>
      </c>
      <c r="T89" s="68">
        <f t="shared" si="10"/>
        <v>128.59338934968559</v>
      </c>
      <c r="U89" s="69">
        <f t="shared" si="11"/>
        <v>163.74842253237892</v>
      </c>
      <c r="V89" s="68">
        <f t="shared" si="12"/>
        <v>190.46302871581022</v>
      </c>
      <c r="AE89"/>
      <c r="AH89"/>
      <c r="AN89"/>
      <c r="AW89"/>
      <c r="AX89"/>
    </row>
    <row r="90" spans="2:50">
      <c r="B90" s="30">
        <f t="shared" si="8"/>
        <v>28.5</v>
      </c>
      <c r="C90" s="31">
        <f t="shared" si="3"/>
        <v>0.47499999999999998</v>
      </c>
      <c r="D90" s="48"/>
      <c r="E90" s="48">
        <f t="shared" si="9"/>
        <v>161.78940633437534</v>
      </c>
      <c r="F90" s="48">
        <f t="shared" si="13"/>
        <v>0</v>
      </c>
      <c r="G90" s="48">
        <f t="shared" si="4"/>
        <v>0</v>
      </c>
      <c r="H90" s="48">
        <f t="shared" ca="1" si="5"/>
        <v>0</v>
      </c>
      <c r="I90" s="48">
        <f t="shared" ca="1" si="6"/>
        <v>0</v>
      </c>
      <c r="J90" s="3"/>
      <c r="M90"/>
      <c r="N90"/>
      <c r="O90"/>
      <c r="P90"/>
      <c r="Q90"/>
      <c r="R90" s="64">
        <v>28.5</v>
      </c>
      <c r="S90" s="67">
        <f t="shared" si="7"/>
        <v>100.78538209510684</v>
      </c>
      <c r="T90" s="68">
        <f t="shared" si="10"/>
        <v>127.06394854981023</v>
      </c>
      <c r="U90" s="69">
        <f t="shared" si="11"/>
        <v>161.78940633437534</v>
      </c>
      <c r="V90" s="68">
        <f t="shared" si="12"/>
        <v>188.17774892691222</v>
      </c>
      <c r="AE90"/>
      <c r="AH90"/>
      <c r="AN90"/>
      <c r="AW90"/>
      <c r="AX90"/>
    </row>
    <row r="91" spans="2:50">
      <c r="B91" s="30">
        <f t="shared" si="8"/>
        <v>29</v>
      </c>
      <c r="C91" s="31">
        <f t="shared" si="3"/>
        <v>0.48333333333333334</v>
      </c>
      <c r="D91" s="48"/>
      <c r="E91" s="48">
        <f t="shared" si="9"/>
        <v>159.8872922553854</v>
      </c>
      <c r="F91" s="48">
        <f t="shared" si="13"/>
        <v>0</v>
      </c>
      <c r="G91" s="48">
        <f t="shared" si="4"/>
        <v>0</v>
      </c>
      <c r="H91" s="48">
        <f t="shared" ca="1" si="5"/>
        <v>0</v>
      </c>
      <c r="I91" s="48">
        <f t="shared" ca="1" si="6"/>
        <v>0</v>
      </c>
      <c r="J91" s="3"/>
      <c r="M91"/>
      <c r="N91"/>
      <c r="O91"/>
      <c r="P91"/>
      <c r="Q91"/>
      <c r="R91" s="64">
        <v>29</v>
      </c>
      <c r="S91" s="67">
        <f t="shared" si="7"/>
        <v>99.616067002182405</v>
      </c>
      <c r="T91" s="68">
        <f t="shared" si="10"/>
        <v>125.57882807508003</v>
      </c>
      <c r="U91" s="69">
        <f t="shared" si="11"/>
        <v>159.8872922553854</v>
      </c>
      <c r="V91" s="68">
        <f t="shared" si="12"/>
        <v>185.95892586382794</v>
      </c>
      <c r="AE91"/>
      <c r="AH91"/>
      <c r="AN91"/>
      <c r="AW91"/>
      <c r="AX91"/>
    </row>
    <row r="92" spans="2:50">
      <c r="B92" s="30">
        <f t="shared" si="8"/>
        <v>29.5</v>
      </c>
      <c r="C92" s="31">
        <f t="shared" si="3"/>
        <v>0.49166666666666664</v>
      </c>
      <c r="D92" s="48"/>
      <c r="E92" s="48">
        <f t="shared" si="9"/>
        <v>158.03948848536029</v>
      </c>
      <c r="F92" s="48">
        <f t="shared" si="13"/>
        <v>0</v>
      </c>
      <c r="G92" s="48">
        <f t="shared" si="4"/>
        <v>0</v>
      </c>
      <c r="H92" s="48">
        <f t="shared" ca="1" si="5"/>
        <v>0</v>
      </c>
      <c r="I92" s="48">
        <f t="shared" ca="1" si="6"/>
        <v>0</v>
      </c>
      <c r="J92" s="3"/>
      <c r="M92"/>
      <c r="N92"/>
      <c r="O92"/>
      <c r="P92"/>
      <c r="Q92"/>
      <c r="R92" s="64">
        <v>29.5</v>
      </c>
      <c r="S92" s="67">
        <f t="shared" si="7"/>
        <v>98.479962597628983</v>
      </c>
      <c r="T92" s="68">
        <f t="shared" si="10"/>
        <v>124.13601214198188</v>
      </c>
      <c r="U92" s="69">
        <f t="shared" si="11"/>
        <v>158.03948848536029</v>
      </c>
      <c r="V92" s="68">
        <f t="shared" si="12"/>
        <v>183.8035303108727</v>
      </c>
      <c r="AE92"/>
      <c r="AH92"/>
      <c r="AN92"/>
      <c r="AW92"/>
      <c r="AX92"/>
    </row>
    <row r="93" spans="2:50">
      <c r="B93" s="30">
        <f t="shared" si="8"/>
        <v>30</v>
      </c>
      <c r="C93" s="31">
        <f t="shared" si="3"/>
        <v>0.5</v>
      </c>
      <c r="D93" s="48"/>
      <c r="E93" s="48">
        <f t="shared" si="9"/>
        <v>156.2435626093725</v>
      </c>
      <c r="F93" s="48">
        <f t="shared" si="13"/>
        <v>0</v>
      </c>
      <c r="G93" s="48">
        <f t="shared" si="4"/>
        <v>0</v>
      </c>
      <c r="H93" s="48">
        <f t="shared" ca="1" si="5"/>
        <v>0</v>
      </c>
      <c r="I93" s="48">
        <f t="shared" ca="1" si="6"/>
        <v>0</v>
      </c>
      <c r="J93" s="3"/>
      <c r="M93"/>
      <c r="N93"/>
      <c r="O93"/>
      <c r="P93"/>
      <c r="Q93"/>
      <c r="R93" s="64">
        <v>30</v>
      </c>
      <c r="S93" s="67">
        <f t="shared" si="7"/>
        <v>97.37558634516256</v>
      </c>
      <c r="T93" s="68">
        <f t="shared" si="10"/>
        <v>122.73360880619957</v>
      </c>
      <c r="U93" s="69">
        <f t="shared" si="11"/>
        <v>156.2435626093725</v>
      </c>
      <c r="V93" s="68">
        <f t="shared" si="12"/>
        <v>181.70871944582171</v>
      </c>
      <c r="AE93"/>
      <c r="AH93"/>
      <c r="AN93"/>
      <c r="AW93"/>
      <c r="AX93"/>
    </row>
    <row r="94" spans="2:50">
      <c r="B94" s="30">
        <f t="shared" si="8"/>
        <v>30.5</v>
      </c>
      <c r="C94" s="31">
        <f t="shared" si="3"/>
        <v>0.5083333333333333</v>
      </c>
      <c r="D94" s="48"/>
      <c r="E94" s="48">
        <f t="shared" si="9"/>
        <v>154.4972293459312</v>
      </c>
      <c r="F94" s="48">
        <f t="shared" si="13"/>
        <v>0</v>
      </c>
      <c r="G94" s="48">
        <f t="shared" si="4"/>
        <v>0</v>
      </c>
      <c r="H94" s="48">
        <f t="shared" ca="1" si="5"/>
        <v>0</v>
      </c>
      <c r="I94" s="48">
        <f t="shared" ca="1" si="6"/>
        <v>0</v>
      </c>
      <c r="J94" s="3"/>
      <c r="M94"/>
      <c r="N94"/>
      <c r="O94"/>
      <c r="P94"/>
      <c r="Q94"/>
      <c r="R94" s="64">
        <v>30.5</v>
      </c>
      <c r="S94" s="67">
        <f t="shared" si="7"/>
        <v>96.301545172462923</v>
      </c>
      <c r="T94" s="68">
        <f t="shared" si="10"/>
        <v>121.3698404439408</v>
      </c>
      <c r="U94" s="69">
        <f t="shared" si="11"/>
        <v>154.4972293459312</v>
      </c>
      <c r="V94" s="68">
        <f t="shared" si="12"/>
        <v>179.67182249545257</v>
      </c>
      <c r="AE94"/>
      <c r="AH94"/>
      <c r="AN94"/>
      <c r="AW94"/>
      <c r="AX94"/>
    </row>
    <row r="95" spans="2:50">
      <c r="B95" s="30">
        <f t="shared" si="8"/>
        <v>31</v>
      </c>
      <c r="C95" s="31">
        <f t="shared" si="3"/>
        <v>0.51666666666666672</v>
      </c>
      <c r="D95" s="48"/>
      <c r="E95" s="48">
        <f t="shared" si="9"/>
        <v>152.79833941158654</v>
      </c>
      <c r="F95" s="48">
        <f t="shared" si="13"/>
        <v>0</v>
      </c>
      <c r="G95" s="48">
        <f t="shared" si="4"/>
        <v>0</v>
      </c>
      <c r="H95" s="48">
        <f t="shared" ca="1" si="5"/>
        <v>0</v>
      </c>
      <c r="I95" s="48">
        <f t="shared" ca="1" si="6"/>
        <v>0</v>
      </c>
      <c r="J95" s="3"/>
      <c r="M95"/>
      <c r="N95"/>
      <c r="O95"/>
      <c r="P95"/>
      <c r="Q95"/>
      <c r="R95" s="64">
        <v>31</v>
      </c>
      <c r="S95" s="67">
        <f t="shared" si="7"/>
        <v>95.256528712857232</v>
      </c>
      <c r="T95" s="68">
        <f t="shared" si="10"/>
        <v>120.04303510700906</v>
      </c>
      <c r="U95" s="69">
        <f t="shared" si="11"/>
        <v>152.79833941158654</v>
      </c>
      <c r="V95" s="68">
        <f t="shared" si="12"/>
        <v>177.69032770913267</v>
      </c>
      <c r="AE95"/>
      <c r="AH95"/>
      <c r="AN95"/>
      <c r="AW95"/>
      <c r="AX95"/>
    </row>
    <row r="96" spans="2:50">
      <c r="B96" s="30">
        <f t="shared" si="8"/>
        <v>31.5</v>
      </c>
      <c r="C96" s="31">
        <f t="shared" si="3"/>
        <v>0.52500000000000002</v>
      </c>
      <c r="D96" s="48"/>
      <c r="E96" s="48">
        <f t="shared" si="9"/>
        <v>151.14486939209135</v>
      </c>
      <c r="F96" s="48">
        <f t="shared" si="13"/>
        <v>0</v>
      </c>
      <c r="G96" s="48">
        <f t="shared" si="4"/>
        <v>0</v>
      </c>
      <c r="H96" s="48">
        <f t="shared" ca="1" si="5"/>
        <v>0</v>
      </c>
      <c r="I96" s="48">
        <f t="shared" ca="1" si="6"/>
        <v>0</v>
      </c>
      <c r="J96" s="3"/>
      <c r="M96"/>
      <c r="N96"/>
      <c r="O96"/>
      <c r="P96"/>
      <c r="Q96"/>
      <c r="R96" s="64">
        <v>31.5</v>
      </c>
      <c r="S96" s="67">
        <f t="shared" si="7"/>
        <v>94.239303156982658</v>
      </c>
      <c r="T96" s="68">
        <f t="shared" si="10"/>
        <v>118.75161865878816</v>
      </c>
      <c r="U96" s="69">
        <f t="shared" si="11"/>
        <v>151.14486939209135</v>
      </c>
      <c r="V96" s="68">
        <f t="shared" si="12"/>
        <v>175.76187051029225</v>
      </c>
      <c r="AE96"/>
      <c r="AH96"/>
      <c r="AN96"/>
      <c r="AW96"/>
      <c r="AX96"/>
    </row>
    <row r="97" spans="2:50">
      <c r="B97" s="30">
        <f t="shared" si="8"/>
        <v>32</v>
      </c>
      <c r="C97" s="31">
        <f t="shared" si="3"/>
        <v>0.53333333333333333</v>
      </c>
      <c r="D97" s="48"/>
      <c r="E97" s="48">
        <f t="shared" si="9"/>
        <v>149.53491251479142</v>
      </c>
      <c r="F97" s="48">
        <f t="shared" ref="F97:F128" si="14">E97*$B$11</f>
        <v>0</v>
      </c>
      <c r="G97" s="48">
        <f t="shared" si="4"/>
        <v>0</v>
      </c>
      <c r="H97" s="48">
        <f t="shared" ca="1" si="5"/>
        <v>0</v>
      </c>
      <c r="I97" s="48">
        <f t="shared" ca="1" si="6"/>
        <v>0</v>
      </c>
      <c r="J97" s="3"/>
      <c r="M97"/>
      <c r="N97"/>
      <c r="O97"/>
      <c r="P97"/>
      <c r="Q97"/>
      <c r="R97" s="64">
        <v>32</v>
      </c>
      <c r="S97" s="67">
        <f t="shared" si="7"/>
        <v>93.248705650677806</v>
      </c>
      <c r="T97" s="68">
        <f t="shared" si="10"/>
        <v>117.49410760946853</v>
      </c>
      <c r="U97" s="69">
        <f t="shared" si="11"/>
        <v>149.53491251479142</v>
      </c>
      <c r="V97" s="68">
        <f t="shared" si="12"/>
        <v>173.8842227024922</v>
      </c>
      <c r="AE97"/>
      <c r="AH97"/>
      <c r="AN97"/>
      <c r="AW97"/>
      <c r="AX97"/>
    </row>
    <row r="98" spans="2:50">
      <c r="B98" s="30">
        <f t="shared" si="8"/>
        <v>32.5</v>
      </c>
      <c r="C98" s="31">
        <f t="shared" ref="C98:C161" si="15">B98/60</f>
        <v>0.54166666666666663</v>
      </c>
      <c r="D98" s="48"/>
      <c r="E98" s="48">
        <f t="shared" si="9"/>
        <v>147.96667022939269</v>
      </c>
      <c r="F98" s="48">
        <f t="shared" si="14"/>
        <v>0</v>
      </c>
      <c r="G98" s="48">
        <f t="shared" ref="G98:G161" si="16">F98*60*B98/1000</f>
        <v>0</v>
      </c>
      <c r="H98" s="48">
        <f t="shared" ref="H98:H161" ca="1" si="17">B98*60/1000*$B$13</f>
        <v>0</v>
      </c>
      <c r="I98" s="48">
        <f t="shared" ref="I98:I161" ca="1" si="18">G98-H98</f>
        <v>0</v>
      </c>
      <c r="J98" s="3"/>
      <c r="M98"/>
      <c r="N98"/>
      <c r="O98"/>
      <c r="P98"/>
      <c r="Q98"/>
      <c r="R98" s="64">
        <v>32.5</v>
      </c>
      <c r="S98" s="67">
        <f t="shared" ref="S98:S161" si="19">954.11*R98^-0.671</f>
        <v>92.283639182900004</v>
      </c>
      <c r="T98" s="68">
        <f t="shared" si="10"/>
        <v>116.26910257851537</v>
      </c>
      <c r="U98" s="69">
        <f t="shared" si="11"/>
        <v>147.96667022939269</v>
      </c>
      <c r="V98" s="68">
        <f t="shared" si="12"/>
        <v>172.05528262140402</v>
      </c>
      <c r="AE98"/>
      <c r="AH98"/>
      <c r="AN98"/>
      <c r="AW98"/>
      <c r="AX98"/>
    </row>
    <row r="99" spans="2:50">
      <c r="B99" s="30">
        <f t="shared" ref="B99:B162" si="20">+B98+0.5</f>
        <v>33</v>
      </c>
      <c r="C99" s="31">
        <f t="shared" si="15"/>
        <v>0.55000000000000004</v>
      </c>
      <c r="D99" s="48"/>
      <c r="E99" s="48">
        <f t="shared" ref="E99:E162" si="21">VLOOKUP(B99,$R$34:$V$273,$B$15+1)</f>
        <v>146.43844451508414</v>
      </c>
      <c r="F99" s="48">
        <f t="shared" si="14"/>
        <v>0</v>
      </c>
      <c r="G99" s="48">
        <f t="shared" si="16"/>
        <v>0</v>
      </c>
      <c r="H99" s="48">
        <f t="shared" ca="1" si="17"/>
        <v>0</v>
      </c>
      <c r="I99" s="48">
        <f t="shared" ca="1" si="18"/>
        <v>0</v>
      </c>
      <c r="J99" s="3"/>
      <c r="M99"/>
      <c r="N99"/>
      <c r="O99"/>
      <c r="P99"/>
      <c r="Q99"/>
      <c r="R99" s="64">
        <v>33</v>
      </c>
      <c r="S99" s="67">
        <f t="shared" si="19"/>
        <v>91.343067914010689</v>
      </c>
      <c r="T99" s="68">
        <f t="shared" ref="T99:T162" si="22">1223.2*R99^-0.676</f>
        <v>115.07528232077212</v>
      </c>
      <c r="U99" s="69">
        <f t="shared" ref="U99:U162" si="23">1578.5*R99^-0.68</f>
        <v>146.43844451508414</v>
      </c>
      <c r="V99" s="68">
        <f t="shared" ref="V99:V162" si="24">1848.3*R99^-0.682</f>
        <v>170.27306613669728</v>
      </c>
      <c r="AE99"/>
      <c r="AH99"/>
      <c r="AN99"/>
      <c r="AW99"/>
      <c r="AX99"/>
    </row>
    <row r="100" spans="2:50">
      <c r="B100" s="30">
        <f t="shared" si="20"/>
        <v>33.5</v>
      </c>
      <c r="C100" s="31">
        <f t="shared" si="15"/>
        <v>0.55833333333333335</v>
      </c>
      <c r="D100" s="48"/>
      <c r="E100" s="48">
        <f t="shared" si="21"/>
        <v>144.94863084142185</v>
      </c>
      <c r="F100" s="48">
        <f t="shared" si="14"/>
        <v>0</v>
      </c>
      <c r="G100" s="48">
        <f t="shared" si="16"/>
        <v>0</v>
      </c>
      <c r="H100" s="48">
        <f t="shared" ca="1" si="17"/>
        <v>0</v>
      </c>
      <c r="I100" s="48">
        <f t="shared" ca="1" si="18"/>
        <v>0</v>
      </c>
      <c r="J100" s="3"/>
      <c r="M100"/>
      <c r="N100"/>
      <c r="O100"/>
      <c r="P100"/>
      <c r="Q100"/>
      <c r="R100" s="64">
        <v>33.5</v>
      </c>
      <c r="S100" s="67">
        <f t="shared" si="19"/>
        <v>90.42601290047358</v>
      </c>
      <c r="T100" s="68">
        <f t="shared" si="22"/>
        <v>113.9113982598989</v>
      </c>
      <c r="U100" s="69">
        <f t="shared" si="23"/>
        <v>144.94863084142185</v>
      </c>
      <c r="V100" s="68">
        <f t="shared" si="24"/>
        <v>168.5356984188688</v>
      </c>
      <c r="AE100"/>
      <c r="AH100"/>
      <c r="AN100"/>
      <c r="AW100"/>
      <c r="AX100"/>
    </row>
    <row r="101" spans="2:50">
      <c r="B101" s="30">
        <f t="shared" si="20"/>
        <v>34</v>
      </c>
      <c r="C101" s="31">
        <f t="shared" si="15"/>
        <v>0.56666666666666665</v>
      </c>
      <c r="D101" s="48"/>
      <c r="E101" s="48">
        <f t="shared" si="21"/>
        <v>143.49571171859677</v>
      </c>
      <c r="F101" s="48">
        <f t="shared" si="14"/>
        <v>0</v>
      </c>
      <c r="G101" s="48">
        <f t="shared" si="16"/>
        <v>0</v>
      </c>
      <c r="H101" s="48">
        <f t="shared" ca="1" si="17"/>
        <v>0</v>
      </c>
      <c r="I101" s="48">
        <f t="shared" ca="1" si="18"/>
        <v>0</v>
      </c>
      <c r="J101" s="3"/>
      <c r="M101"/>
      <c r="N101"/>
      <c r="O101"/>
      <c r="P101"/>
      <c r="Q101"/>
      <c r="R101" s="64">
        <v>34</v>
      </c>
      <c r="S101" s="67">
        <f t="shared" si="19"/>
        <v>89.531548176979825</v>
      </c>
      <c r="T101" s="68">
        <f t="shared" si="22"/>
        <v>112.77626947921712</v>
      </c>
      <c r="U101" s="69">
        <f t="shared" si="23"/>
        <v>143.49571171859677</v>
      </c>
      <c r="V101" s="68">
        <f t="shared" si="24"/>
        <v>166.84140639566473</v>
      </c>
      <c r="AE101"/>
      <c r="AH101"/>
      <c r="AN101"/>
      <c r="AW101"/>
      <c r="AX101"/>
    </row>
    <row r="102" spans="2:50">
      <c r="B102" s="30">
        <f t="shared" si="20"/>
        <v>34.5</v>
      </c>
      <c r="C102" s="31">
        <f t="shared" si="15"/>
        <v>0.57499999999999996</v>
      </c>
      <c r="D102" s="48"/>
      <c r="E102" s="48">
        <f t="shared" si="21"/>
        <v>142.07825077989193</v>
      </c>
      <c r="F102" s="48">
        <f t="shared" si="14"/>
        <v>0</v>
      </c>
      <c r="G102" s="48">
        <f t="shared" si="16"/>
        <v>0</v>
      </c>
      <c r="H102" s="48">
        <f t="shared" ca="1" si="17"/>
        <v>0</v>
      </c>
      <c r="I102" s="48">
        <f t="shared" ca="1" si="18"/>
        <v>0</v>
      </c>
      <c r="J102" s="3"/>
      <c r="M102"/>
      <c r="N102"/>
      <c r="O102"/>
      <c r="P102"/>
      <c r="Q102"/>
      <c r="R102" s="64">
        <v>34.5</v>
      </c>
      <c r="S102" s="67">
        <f t="shared" si="19"/>
        <v>88.658797161359615</v>
      </c>
      <c r="T102" s="68">
        <f t="shared" si="22"/>
        <v>111.66877812559707</v>
      </c>
      <c r="U102" s="69">
        <f t="shared" si="23"/>
        <v>142.07825077989193</v>
      </c>
      <c r="V102" s="68">
        <f t="shared" si="24"/>
        <v>165.18851183116027</v>
      </c>
      <c r="AE102"/>
      <c r="AH102"/>
      <c r="AN102"/>
      <c r="AW102"/>
      <c r="AX102"/>
    </row>
    <row r="103" spans="2:50">
      <c r="B103" s="30">
        <f t="shared" si="20"/>
        <v>35</v>
      </c>
      <c r="C103" s="31">
        <f t="shared" si="15"/>
        <v>0.58333333333333337</v>
      </c>
      <c r="D103" s="48"/>
      <c r="E103" s="48">
        <f t="shared" si="21"/>
        <v>140.69488734542389</v>
      </c>
      <c r="F103" s="48">
        <f t="shared" si="14"/>
        <v>0</v>
      </c>
      <c r="G103" s="48">
        <f t="shared" si="16"/>
        <v>0</v>
      </c>
      <c r="H103" s="48">
        <f t="shared" ca="1" si="17"/>
        <v>0</v>
      </c>
      <c r="I103" s="48">
        <f t="shared" ca="1" si="18"/>
        <v>0</v>
      </c>
      <c r="J103" s="3"/>
      <c r="M103"/>
      <c r="N103"/>
      <c r="O103"/>
      <c r="P103"/>
      <c r="Q103"/>
      <c r="R103" s="64">
        <v>35</v>
      </c>
      <c r="S103" s="67">
        <f t="shared" si="19"/>
        <v>87.806929351444694</v>
      </c>
      <c r="T103" s="68">
        <f t="shared" si="22"/>
        <v>110.5878651869036</v>
      </c>
      <c r="U103" s="69">
        <f t="shared" si="23"/>
        <v>140.69488734542389</v>
      </c>
      <c r="V103" s="68">
        <f t="shared" si="24"/>
        <v>163.57542496791987</v>
      </c>
      <c r="AE103"/>
      <c r="AH103"/>
      <c r="AN103"/>
      <c r="AW103"/>
      <c r="AX103"/>
    </row>
    <row r="104" spans="2:50">
      <c r="B104" s="30">
        <f t="shared" si="20"/>
        <v>35.5</v>
      </c>
      <c r="C104" s="31">
        <f t="shared" si="15"/>
        <v>0.59166666666666667</v>
      </c>
      <c r="D104" s="48"/>
      <c r="E104" s="48">
        <f t="shared" si="21"/>
        <v>139.34433142178361</v>
      </c>
      <c r="F104" s="48">
        <f t="shared" si="14"/>
        <v>0</v>
      </c>
      <c r="G104" s="48">
        <f t="shared" si="16"/>
        <v>0</v>
      </c>
      <c r="H104" s="48">
        <f t="shared" ca="1" si="17"/>
        <v>0</v>
      </c>
      <c r="I104" s="48">
        <f t="shared" ca="1" si="18"/>
        <v>0</v>
      </c>
      <c r="J104" s="3"/>
      <c r="M104"/>
      <c r="N104"/>
      <c r="O104"/>
      <c r="P104"/>
      <c r="Q104"/>
      <c r="R104" s="64">
        <v>35.5</v>
      </c>
      <c r="S104" s="67">
        <f t="shared" si="19"/>
        <v>86.975157286385965</v>
      </c>
      <c r="T104" s="68">
        <f t="shared" si="22"/>
        <v>109.53252660779293</v>
      </c>
      <c r="U104" s="69">
        <f t="shared" si="23"/>
        <v>139.34433142178361</v>
      </c>
      <c r="V104" s="68">
        <f t="shared" si="24"/>
        <v>162.00063867912382</v>
      </c>
      <c r="AE104"/>
      <c r="AH104"/>
      <c r="AN104"/>
      <c r="AW104"/>
      <c r="AX104"/>
    </row>
    <row r="105" spans="2:50">
      <c r="B105" s="30">
        <f t="shared" si="20"/>
        <v>36</v>
      </c>
      <c r="C105" s="31">
        <f t="shared" si="15"/>
        <v>0.6</v>
      </c>
      <c r="D105" s="48"/>
      <c r="E105" s="48">
        <f t="shared" si="21"/>
        <v>138.02535909704315</v>
      </c>
      <c r="F105" s="48">
        <f t="shared" si="14"/>
        <v>0</v>
      </c>
      <c r="G105" s="48">
        <f t="shared" si="16"/>
        <v>0</v>
      </c>
      <c r="H105" s="48">
        <f t="shared" ca="1" si="17"/>
        <v>0</v>
      </c>
      <c r="I105" s="48">
        <f t="shared" ca="1" si="18"/>
        <v>0</v>
      </c>
      <c r="J105" s="3"/>
      <c r="M105"/>
      <c r="N105"/>
      <c r="O105"/>
      <c r="P105"/>
      <c r="Q105"/>
      <c r="R105" s="64">
        <v>36</v>
      </c>
      <c r="S105" s="67">
        <f t="shared" si="19"/>
        <v>86.162733747866554</v>
      </c>
      <c r="T105" s="68">
        <f t="shared" si="22"/>
        <v>108.50180971241612</v>
      </c>
      <c r="U105" s="69">
        <f t="shared" si="23"/>
        <v>138.02535909704315</v>
      </c>
      <c r="V105" s="68">
        <f t="shared" si="24"/>
        <v>160.46272308322958</v>
      </c>
      <c r="AE105"/>
      <c r="AH105"/>
      <c r="AN105"/>
      <c r="AW105"/>
      <c r="AX105"/>
    </row>
    <row r="106" spans="2:50">
      <c r="B106" s="30">
        <f t="shared" si="20"/>
        <v>36.5</v>
      </c>
      <c r="C106" s="31">
        <f t="shared" si="15"/>
        <v>0.60833333333333328</v>
      </c>
      <c r="D106" s="48"/>
      <c r="E106" s="48">
        <f t="shared" si="21"/>
        <v>136.73680829486776</v>
      </c>
      <c r="F106" s="48">
        <f t="shared" si="14"/>
        <v>0</v>
      </c>
      <c r="G106" s="48">
        <f t="shared" si="16"/>
        <v>0</v>
      </c>
      <c r="H106" s="48">
        <f t="shared" ca="1" si="17"/>
        <v>0</v>
      </c>
      <c r="I106" s="48">
        <f t="shared" ca="1" si="18"/>
        <v>0</v>
      </c>
      <c r="J106" s="3"/>
      <c r="M106"/>
      <c r="N106"/>
      <c r="O106"/>
      <c r="P106"/>
      <c r="Q106"/>
      <c r="R106" s="64">
        <v>36.5</v>
      </c>
      <c r="S106" s="67">
        <f t="shared" si="19"/>
        <v>85.368949179237134</v>
      </c>
      <c r="T106" s="68">
        <f t="shared" si="22"/>
        <v>107.4948099058974</v>
      </c>
      <c r="U106" s="69">
        <f t="shared" si="23"/>
        <v>136.73680829486776</v>
      </c>
      <c r="V106" s="68">
        <f t="shared" si="24"/>
        <v>158.96032057873103</v>
      </c>
      <c r="AE106"/>
      <c r="AH106"/>
      <c r="AN106"/>
      <c r="AW106"/>
      <c r="AX106"/>
    </row>
    <row r="107" spans="2:50">
      <c r="B107" s="30">
        <f t="shared" si="20"/>
        <v>37</v>
      </c>
      <c r="C107" s="31">
        <f t="shared" si="15"/>
        <v>0.6166666666666667</v>
      </c>
      <c r="D107" s="48"/>
      <c r="E107" s="48">
        <f t="shared" si="21"/>
        <v>135.47757485524633</v>
      </c>
      <c r="F107" s="48">
        <f t="shared" si="14"/>
        <v>0</v>
      </c>
      <c r="G107" s="48">
        <f t="shared" si="16"/>
        <v>0</v>
      </c>
      <c r="H107" s="48">
        <f t="shared" ca="1" si="17"/>
        <v>0</v>
      </c>
      <c r="I107" s="48">
        <f t="shared" ca="1" si="18"/>
        <v>0</v>
      </c>
      <c r="J107" s="3"/>
      <c r="M107"/>
      <c r="N107"/>
      <c r="O107"/>
      <c r="P107"/>
      <c r="Q107"/>
      <c r="R107" s="64">
        <v>37</v>
      </c>
      <c r="S107" s="67">
        <f t="shared" si="19"/>
        <v>84.593129302883881</v>
      </c>
      <c r="T107" s="68">
        <f t="shared" si="22"/>
        <v>106.51066762938262</v>
      </c>
      <c r="U107" s="69">
        <f t="shared" si="23"/>
        <v>135.47757485524633</v>
      </c>
      <c r="V107" s="68">
        <f t="shared" si="24"/>
        <v>157.49214126100406</v>
      </c>
      <c r="AE107"/>
      <c r="AH107"/>
      <c r="AN107"/>
      <c r="AW107"/>
      <c r="AX107"/>
    </row>
    <row r="108" spans="2:50">
      <c r="B108" s="30">
        <f t="shared" si="20"/>
        <v>37.5</v>
      </c>
      <c r="C108" s="31">
        <f t="shared" si="15"/>
        <v>0.625</v>
      </c>
      <c r="D108" s="48"/>
      <c r="E108" s="48">
        <f t="shared" si="21"/>
        <v>134.24660891268488</v>
      </c>
      <c r="F108" s="48">
        <f t="shared" si="14"/>
        <v>0</v>
      </c>
      <c r="G108" s="48">
        <f t="shared" si="16"/>
        <v>0</v>
      </c>
      <c r="H108" s="48">
        <f t="shared" ca="1" si="17"/>
        <v>0</v>
      </c>
      <c r="I108" s="48">
        <f t="shared" ca="1" si="18"/>
        <v>0</v>
      </c>
      <c r="J108" s="3"/>
      <c r="M108"/>
      <c r="N108"/>
      <c r="O108"/>
      <c r="P108"/>
      <c r="Q108"/>
      <c r="R108" s="64">
        <v>37.5</v>
      </c>
      <c r="S108" s="67">
        <f t="shared" si="19"/>
        <v>83.834632918157212</v>
      </c>
      <c r="T108" s="68">
        <f t="shared" si="22"/>
        <v>105.5485655460356</v>
      </c>
      <c r="U108" s="69">
        <f t="shared" si="23"/>
        <v>134.24660891268488</v>
      </c>
      <c r="V108" s="68">
        <f t="shared" si="24"/>
        <v>156.05695868711931</v>
      </c>
      <c r="AE108"/>
      <c r="AH108"/>
      <c r="AN108"/>
      <c r="AW108"/>
      <c r="AX108"/>
    </row>
    <row r="109" spans="2:50">
      <c r="B109" s="30">
        <f t="shared" si="20"/>
        <v>38</v>
      </c>
      <c r="C109" s="31">
        <f t="shared" si="15"/>
        <v>0.6333333333333333</v>
      </c>
      <c r="D109" s="48"/>
      <c r="E109" s="48">
        <f t="shared" si="21"/>
        <v>133.04291154566312</v>
      </c>
      <c r="F109" s="48">
        <f t="shared" si="14"/>
        <v>0</v>
      </c>
      <c r="G109" s="48">
        <f t="shared" si="16"/>
        <v>0</v>
      </c>
      <c r="H109" s="48">
        <f t="shared" ca="1" si="17"/>
        <v>0</v>
      </c>
      <c r="I109" s="48">
        <f t="shared" ca="1" si="18"/>
        <v>0</v>
      </c>
      <c r="J109" s="3"/>
      <c r="M109"/>
      <c r="N109"/>
      <c r="O109"/>
      <c r="P109"/>
      <c r="Q109"/>
      <c r="R109" s="64">
        <v>38</v>
      </c>
      <c r="S109" s="67">
        <f t="shared" si="19"/>
        <v>83.092849863977577</v>
      </c>
      <c r="T109" s="68">
        <f t="shared" si="22"/>
        <v>104.60772593765222</v>
      </c>
      <c r="U109" s="69">
        <f t="shared" si="23"/>
        <v>133.04291154566312</v>
      </c>
      <c r="V109" s="68">
        <f t="shared" si="24"/>
        <v>154.65360595796574</v>
      </c>
      <c r="AE109"/>
      <c r="AH109"/>
      <c r="AN109"/>
      <c r="AW109"/>
      <c r="AX109"/>
    </row>
    <row r="110" spans="2:50">
      <c r="B110" s="30">
        <f t="shared" si="20"/>
        <v>38.5</v>
      </c>
      <c r="C110" s="31">
        <f t="shared" si="15"/>
        <v>0.64166666666666672</v>
      </c>
      <c r="D110" s="48"/>
      <c r="E110" s="48">
        <f t="shared" si="21"/>
        <v>131.86553167376991</v>
      </c>
      <c r="F110" s="48">
        <f t="shared" si="14"/>
        <v>0</v>
      </c>
      <c r="G110" s="48">
        <f t="shared" si="16"/>
        <v>0</v>
      </c>
      <c r="H110" s="48">
        <f t="shared" ca="1" si="17"/>
        <v>0</v>
      </c>
      <c r="I110" s="48">
        <f t="shared" ca="1" si="18"/>
        <v>0</v>
      </c>
      <c r="J110" s="3"/>
      <c r="M110"/>
      <c r="N110"/>
      <c r="O110"/>
      <c r="P110"/>
      <c r="Q110"/>
      <c r="R110" s="64">
        <v>38.5</v>
      </c>
      <c r="S110" s="67">
        <f t="shared" si="19"/>
        <v>82.367199131820101</v>
      </c>
      <c r="T110" s="68">
        <f t="shared" si="22"/>
        <v>103.68740829359199</v>
      </c>
      <c r="U110" s="69">
        <f t="shared" si="23"/>
        <v>131.86553167376991</v>
      </c>
      <c r="V110" s="68">
        <f t="shared" si="24"/>
        <v>153.28097209008993</v>
      </c>
      <c r="AE110"/>
      <c r="AH110"/>
      <c r="AN110"/>
      <c r="AW110"/>
      <c r="AX110"/>
    </row>
    <row r="111" spans="2:50">
      <c r="B111" s="30">
        <f t="shared" si="20"/>
        <v>39</v>
      </c>
      <c r="C111" s="31">
        <f t="shared" si="15"/>
        <v>0.65</v>
      </c>
      <c r="D111" s="48"/>
      <c r="E111" s="48">
        <f t="shared" si="21"/>
        <v>130.71356318126206</v>
      </c>
      <c r="F111" s="48">
        <f t="shared" si="14"/>
        <v>0</v>
      </c>
      <c r="G111" s="48">
        <f t="shared" si="16"/>
        <v>0</v>
      </c>
      <c r="H111" s="48">
        <f t="shared" ca="1" si="17"/>
        <v>0</v>
      </c>
      <c r="I111" s="48">
        <f t="shared" ca="1" si="18"/>
        <v>0</v>
      </c>
      <c r="J111" s="3"/>
      <c r="M111"/>
      <c r="N111"/>
      <c r="O111"/>
      <c r="P111"/>
      <c r="Q111"/>
      <c r="R111" s="64">
        <v>39</v>
      </c>
      <c r="S111" s="67">
        <f t="shared" si="19"/>
        <v>81.657127116189216</v>
      </c>
      <c r="T111" s="68">
        <f t="shared" si="22"/>
        <v>102.78690707553147</v>
      </c>
      <c r="U111" s="69">
        <f t="shared" si="23"/>
        <v>130.71356318126206</v>
      </c>
      <c r="V111" s="68">
        <f t="shared" si="24"/>
        <v>151.93799865238108</v>
      </c>
      <c r="AE111"/>
      <c r="AH111"/>
      <c r="AN111"/>
      <c r="AW111"/>
      <c r="AX111"/>
    </row>
    <row r="112" spans="2:50">
      <c r="B112" s="30">
        <f t="shared" si="20"/>
        <v>39.5</v>
      </c>
      <c r="C112" s="31">
        <f t="shared" si="15"/>
        <v>0.65833333333333333</v>
      </c>
      <c r="D112" s="48"/>
      <c r="E112" s="48">
        <f t="shared" si="21"/>
        <v>129.58614224786206</v>
      </c>
      <c r="F112" s="48">
        <f t="shared" si="14"/>
        <v>0</v>
      </c>
      <c r="G112" s="48">
        <f t="shared" si="16"/>
        <v>0</v>
      </c>
      <c r="H112" s="48">
        <f t="shared" ca="1" si="17"/>
        <v>0</v>
      </c>
      <c r="I112" s="48">
        <f t="shared" ca="1" si="18"/>
        <v>0</v>
      </c>
      <c r="J112" s="3"/>
      <c r="M112"/>
      <c r="N112"/>
      <c r="O112"/>
      <c r="P112"/>
      <c r="Q112"/>
      <c r="R112" s="64">
        <v>39.5</v>
      </c>
      <c r="S112" s="67">
        <f t="shared" si="19"/>
        <v>80.962105990948146</v>
      </c>
      <c r="T112" s="68">
        <f t="shared" si="22"/>
        <v>101.90554964315116</v>
      </c>
      <c r="U112" s="69">
        <f t="shared" si="23"/>
        <v>129.58614224786206</v>
      </c>
      <c r="V112" s="68">
        <f t="shared" si="24"/>
        <v>150.62367664515367</v>
      </c>
      <c r="AE112"/>
      <c r="AH112"/>
      <c r="AN112"/>
      <c r="AW112"/>
      <c r="AX112"/>
    </row>
    <row r="113" spans="2:50">
      <c r="B113" s="30">
        <f t="shared" si="20"/>
        <v>40</v>
      </c>
      <c r="C113" s="31">
        <f t="shared" si="15"/>
        <v>0.66666666666666663</v>
      </c>
      <c r="D113" s="48"/>
      <c r="E113" s="48">
        <f t="shared" si="21"/>
        <v>128.48244486945379</v>
      </c>
      <c r="F113" s="48">
        <f t="shared" si="14"/>
        <v>0</v>
      </c>
      <c r="G113" s="48">
        <f t="shared" si="16"/>
        <v>0</v>
      </c>
      <c r="H113" s="48">
        <f t="shared" ca="1" si="17"/>
        <v>0</v>
      </c>
      <c r="I113" s="48">
        <f t="shared" ca="1" si="18"/>
        <v>0</v>
      </c>
      <c r="J113" s="3"/>
      <c r="M113"/>
      <c r="N113"/>
      <c r="O113"/>
      <c r="P113"/>
      <c r="Q113"/>
      <c r="R113" s="64">
        <v>40</v>
      </c>
      <c r="S113" s="67">
        <f t="shared" si="19"/>
        <v>80.281632200987701</v>
      </c>
      <c r="T113" s="68">
        <f t="shared" si="22"/>
        <v>101.04269432729758</v>
      </c>
      <c r="U113" s="69">
        <f t="shared" si="23"/>
        <v>128.48244486945379</v>
      </c>
      <c r="V113" s="68">
        <f t="shared" si="24"/>
        <v>149.33704360134189</v>
      </c>
      <c r="AE113"/>
      <c r="AH113"/>
      <c r="AN113"/>
      <c r="AW113"/>
      <c r="AX113"/>
    </row>
    <row r="114" spans="2:50">
      <c r="B114" s="30">
        <f t="shared" si="20"/>
        <v>40.5</v>
      </c>
      <c r="C114" s="31">
        <f t="shared" si="15"/>
        <v>0.67500000000000004</v>
      </c>
      <c r="D114" s="48"/>
      <c r="E114" s="48">
        <f t="shared" si="21"/>
        <v>127.4016845529853</v>
      </c>
      <c r="F114" s="48">
        <f t="shared" si="14"/>
        <v>0</v>
      </c>
      <c r="G114" s="48">
        <f t="shared" si="16"/>
        <v>0</v>
      </c>
      <c r="H114" s="48">
        <f t="shared" ca="1" si="17"/>
        <v>0</v>
      </c>
      <c r="I114" s="48">
        <f t="shared" ca="1" si="18"/>
        <v>0</v>
      </c>
      <c r="J114" s="3"/>
      <c r="M114"/>
      <c r="N114"/>
      <c r="O114"/>
      <c r="P114"/>
      <c r="Q114"/>
      <c r="R114" s="64">
        <v>40.5</v>
      </c>
      <c r="S114" s="67">
        <f t="shared" si="19"/>
        <v>79.615225059714092</v>
      </c>
      <c r="T114" s="68">
        <f t="shared" si="22"/>
        <v>100.19772863844139</v>
      </c>
      <c r="U114" s="69">
        <f t="shared" si="23"/>
        <v>127.4016845529853</v>
      </c>
      <c r="V114" s="68">
        <f t="shared" si="24"/>
        <v>148.07718089144481</v>
      </c>
      <c r="AE114"/>
      <c r="AH114"/>
      <c r="AN114"/>
      <c r="AW114"/>
      <c r="AX114"/>
    </row>
    <row r="115" spans="2:50">
      <c r="B115" s="30">
        <f t="shared" si="20"/>
        <v>41</v>
      </c>
      <c r="C115" s="31">
        <f t="shared" si="15"/>
        <v>0.68333333333333335</v>
      </c>
      <c r="D115" s="48"/>
      <c r="E115" s="48">
        <f t="shared" si="21"/>
        <v>126.34311017135781</v>
      </c>
      <c r="F115" s="48">
        <f t="shared" si="14"/>
        <v>0</v>
      </c>
      <c r="G115" s="48">
        <f t="shared" si="16"/>
        <v>0</v>
      </c>
      <c r="H115" s="48">
        <f t="shared" ca="1" si="17"/>
        <v>0</v>
      </c>
      <c r="I115" s="48">
        <f t="shared" ca="1" si="18"/>
        <v>0</v>
      </c>
      <c r="J115" s="3"/>
      <c r="M115"/>
      <c r="N115"/>
      <c r="O115"/>
      <c r="P115"/>
      <c r="Q115"/>
      <c r="R115" s="64">
        <v>41</v>
      </c>
      <c r="S115" s="67">
        <f t="shared" si="19"/>
        <v>78.962425443730524</v>
      </c>
      <c r="T115" s="68">
        <f t="shared" si="22"/>
        <v>99.370067599393749</v>
      </c>
      <c r="U115" s="69">
        <f t="shared" si="23"/>
        <v>126.34311017135781</v>
      </c>
      <c r="V115" s="68">
        <f t="shared" si="24"/>
        <v>146.84321121558781</v>
      </c>
      <c r="AE115"/>
      <c r="AH115"/>
      <c r="AN115"/>
      <c r="AW115"/>
      <c r="AX115"/>
    </row>
    <row r="116" spans="2:50">
      <c r="B116" s="30">
        <f t="shared" si="20"/>
        <v>41.5</v>
      </c>
      <c r="C116" s="31">
        <f t="shared" si="15"/>
        <v>0.69166666666666665</v>
      </c>
      <c r="D116" s="48"/>
      <c r="E116" s="48">
        <f t="shared" si="21"/>
        <v>125.30600396540062</v>
      </c>
      <c r="F116" s="48">
        <f t="shared" si="14"/>
        <v>0</v>
      </c>
      <c r="G116" s="48">
        <f t="shared" si="16"/>
        <v>0</v>
      </c>
      <c r="H116" s="48">
        <f t="shared" ca="1" si="17"/>
        <v>0</v>
      </c>
      <c r="I116" s="48">
        <f t="shared" ca="1" si="18"/>
        <v>0</v>
      </c>
      <c r="J116" s="3"/>
      <c r="M116"/>
      <c r="N116"/>
      <c r="O116"/>
      <c r="P116"/>
      <c r="Q116"/>
      <c r="R116" s="64">
        <v>41.5</v>
      </c>
      <c r="S116" s="67">
        <f t="shared" si="19"/>
        <v>78.322794576884732</v>
      </c>
      <c r="T116" s="68">
        <f t="shared" si="22"/>
        <v>98.559152192267561</v>
      </c>
      <c r="U116" s="69">
        <f t="shared" si="23"/>
        <v>125.30600396540062</v>
      </c>
      <c r="V116" s="68">
        <f t="shared" si="24"/>
        <v>145.63429626760575</v>
      </c>
      <c r="AE116"/>
      <c r="AH116"/>
      <c r="AN116"/>
      <c r="AW116"/>
      <c r="AX116"/>
    </row>
    <row r="117" spans="2:50">
      <c r="B117" s="30">
        <f t="shared" si="20"/>
        <v>42</v>
      </c>
      <c r="C117" s="31">
        <f t="shared" si="15"/>
        <v>0.7</v>
      </c>
      <c r="D117" s="48"/>
      <c r="E117" s="48">
        <f t="shared" si="21"/>
        <v>124.28967968121106</v>
      </c>
      <c r="F117" s="48">
        <f t="shared" si="14"/>
        <v>0</v>
      </c>
      <c r="G117" s="48">
        <f t="shared" si="16"/>
        <v>0</v>
      </c>
      <c r="H117" s="48">
        <f t="shared" ca="1" si="17"/>
        <v>0</v>
      </c>
      <c r="I117" s="48">
        <f t="shared" ca="1" si="18"/>
        <v>0</v>
      </c>
      <c r="J117" s="3"/>
      <c r="M117"/>
      <c r="N117"/>
      <c r="O117"/>
      <c r="P117"/>
      <c r="Q117"/>
      <c r="R117" s="64">
        <v>42</v>
      </c>
      <c r="S117" s="67">
        <f t="shared" si="19"/>
        <v>77.695912896570746</v>
      </c>
      <c r="T117" s="68">
        <f t="shared" si="22"/>
        <v>97.764447910584366</v>
      </c>
      <c r="U117" s="69">
        <f t="shared" si="23"/>
        <v>124.28967968121106</v>
      </c>
      <c r="V117" s="68">
        <f t="shared" si="24"/>
        <v>144.44963455743763</v>
      </c>
      <c r="AE117"/>
      <c r="AH117"/>
      <c r="AN117"/>
      <c r="AW117"/>
      <c r="AX117"/>
    </row>
    <row r="118" spans="2:50">
      <c r="B118" s="30">
        <f t="shared" si="20"/>
        <v>42.5</v>
      </c>
      <c r="C118" s="31">
        <f t="shared" si="15"/>
        <v>0.70833333333333337</v>
      </c>
      <c r="D118" s="48"/>
      <c r="E118" s="48">
        <f t="shared" si="21"/>
        <v>123.29348083220337</v>
      </c>
      <c r="F118" s="48">
        <f t="shared" si="14"/>
        <v>0</v>
      </c>
      <c r="G118" s="48">
        <f t="shared" si="16"/>
        <v>0</v>
      </c>
      <c r="H118" s="48">
        <f t="shared" ca="1" si="17"/>
        <v>0</v>
      </c>
      <c r="I118" s="48">
        <f t="shared" ca="1" si="18"/>
        <v>0</v>
      </c>
      <c r="J118" s="3"/>
      <c r="M118"/>
      <c r="N118"/>
      <c r="O118"/>
      <c r="P118"/>
      <c r="Q118"/>
      <c r="R118" s="64">
        <v>42.5</v>
      </c>
      <c r="S118" s="67">
        <f t="shared" si="19"/>
        <v>77.081378995817332</v>
      </c>
      <c r="T118" s="68">
        <f t="shared" si="22"/>
        <v>96.985443408254511</v>
      </c>
      <c r="U118" s="69">
        <f t="shared" si="23"/>
        <v>123.29348083220337</v>
      </c>
      <c r="V118" s="68">
        <f t="shared" si="24"/>
        <v>143.28845937936541</v>
      </c>
      <c r="AE118"/>
      <c r="AH118"/>
      <c r="AN118"/>
      <c r="AW118"/>
      <c r="AX118"/>
    </row>
    <row r="119" spans="2:50">
      <c r="B119" s="30">
        <f t="shared" si="20"/>
        <v>43</v>
      </c>
      <c r="C119" s="31">
        <f t="shared" si="15"/>
        <v>0.71666666666666667</v>
      </c>
      <c r="D119" s="48"/>
      <c r="E119" s="48">
        <f t="shared" si="21"/>
        <v>122.31677907615841</v>
      </c>
      <c r="F119" s="48">
        <f t="shared" si="14"/>
        <v>0</v>
      </c>
      <c r="G119" s="48">
        <f t="shared" si="16"/>
        <v>0</v>
      </c>
      <c r="H119" s="48">
        <f t="shared" ca="1" si="17"/>
        <v>0</v>
      </c>
      <c r="I119" s="48">
        <f t="shared" ca="1" si="18"/>
        <v>0</v>
      </c>
      <c r="J119" s="3"/>
      <c r="M119"/>
      <c r="N119"/>
      <c r="O119"/>
      <c r="P119"/>
      <c r="Q119"/>
      <c r="R119" s="64">
        <v>43</v>
      </c>
      <c r="S119" s="67">
        <f t="shared" si="19"/>
        <v>76.478808635272244</v>
      </c>
      <c r="T119" s="68">
        <f t="shared" si="22"/>
        <v>96.221649237894525</v>
      </c>
      <c r="U119" s="69">
        <f t="shared" si="23"/>
        <v>122.31677907615841</v>
      </c>
      <c r="V119" s="68">
        <f t="shared" si="24"/>
        <v>142.15003691474155</v>
      </c>
      <c r="AE119"/>
      <c r="AH119"/>
      <c r="AN119"/>
      <c r="AW119"/>
      <c r="AX119"/>
    </row>
    <row r="120" spans="2:50">
      <c r="B120" s="30">
        <f t="shared" si="20"/>
        <v>43.5</v>
      </c>
      <c r="C120" s="31">
        <f t="shared" si="15"/>
        <v>0.72499999999999998</v>
      </c>
      <c r="D120" s="48"/>
      <c r="E120" s="48">
        <f t="shared" si="21"/>
        <v>121.35897269843053</v>
      </c>
      <c r="F120" s="48">
        <f t="shared" si="14"/>
        <v>0</v>
      </c>
      <c r="G120" s="48">
        <f t="shared" si="16"/>
        <v>0</v>
      </c>
      <c r="H120" s="48">
        <f t="shared" ca="1" si="17"/>
        <v>0</v>
      </c>
      <c r="I120" s="48">
        <f t="shared" ca="1" si="18"/>
        <v>0</v>
      </c>
      <c r="J120" s="3"/>
      <c r="M120"/>
      <c r="N120"/>
      <c r="O120"/>
      <c r="P120"/>
      <c r="Q120"/>
      <c r="R120" s="64">
        <v>43.5</v>
      </c>
      <c r="S120" s="67">
        <f t="shared" si="19"/>
        <v>75.887833819713208</v>
      </c>
      <c r="T120" s="68">
        <f t="shared" si="22"/>
        <v>95.472596671614284</v>
      </c>
      <c r="U120" s="69">
        <f t="shared" si="23"/>
        <v>121.35897269843053</v>
      </c>
      <c r="V120" s="68">
        <f t="shared" si="24"/>
        <v>141.03366445885899</v>
      </c>
      <c r="AE120"/>
      <c r="AH120"/>
      <c r="AN120"/>
      <c r="AW120"/>
      <c r="AX120"/>
    </row>
    <row r="121" spans="2:50">
      <c r="B121" s="30">
        <f t="shared" si="20"/>
        <v>44</v>
      </c>
      <c r="C121" s="31">
        <f t="shared" si="15"/>
        <v>0.73333333333333328</v>
      </c>
      <c r="D121" s="48"/>
      <c r="E121" s="48">
        <f t="shared" si="21"/>
        <v>120.41948519323651</v>
      </c>
      <c r="F121" s="48">
        <f t="shared" si="14"/>
        <v>0</v>
      </c>
      <c r="G121" s="48">
        <f t="shared" si="16"/>
        <v>0</v>
      </c>
      <c r="H121" s="48">
        <f t="shared" ca="1" si="17"/>
        <v>0</v>
      </c>
      <c r="I121" s="48">
        <f t="shared" ca="1" si="18"/>
        <v>0</v>
      </c>
      <c r="J121" s="3"/>
      <c r="M121"/>
      <c r="N121"/>
      <c r="O121"/>
      <c r="P121"/>
      <c r="Q121"/>
      <c r="R121" s="64">
        <v>44</v>
      </c>
      <c r="S121" s="67">
        <f t="shared" si="19"/>
        <v>75.308101934184094</v>
      </c>
      <c r="T121" s="68">
        <f t="shared" si="22"/>
        <v>94.737836598005373</v>
      </c>
      <c r="U121" s="69">
        <f t="shared" si="23"/>
        <v>120.41948519323651</v>
      </c>
      <c r="V121" s="68">
        <f t="shared" si="24"/>
        <v>139.93866876251789</v>
      </c>
      <c r="AE121"/>
      <c r="AH121"/>
      <c r="AN121"/>
      <c r="AW121"/>
      <c r="AX121"/>
    </row>
    <row r="122" spans="2:50">
      <c r="B122" s="30">
        <f t="shared" si="20"/>
        <v>44.5</v>
      </c>
      <c r="C122" s="31">
        <f t="shared" si="15"/>
        <v>0.7416666666666667</v>
      </c>
      <c r="D122" s="48"/>
      <c r="E122" s="48">
        <f t="shared" si="21"/>
        <v>119.49776393565257</v>
      </c>
      <c r="F122" s="48">
        <f t="shared" si="14"/>
        <v>0</v>
      </c>
      <c r="G122" s="48">
        <f t="shared" si="16"/>
        <v>0</v>
      </c>
      <c r="H122" s="48">
        <f t="shared" ca="1" si="17"/>
        <v>0</v>
      </c>
      <c r="I122" s="48">
        <f t="shared" ca="1" si="18"/>
        <v>0</v>
      </c>
      <c r="J122" s="3"/>
      <c r="M122"/>
      <c r="N122"/>
      <c r="O122"/>
      <c r="P122"/>
      <c r="Q122"/>
      <c r="R122" s="64">
        <v>44.5</v>
      </c>
      <c r="S122" s="67">
        <f t="shared" si="19"/>
        <v>74.739274935278999</v>
      </c>
      <c r="T122" s="68">
        <f t="shared" si="22"/>
        <v>94.01693848960447</v>
      </c>
      <c r="U122" s="69">
        <f t="shared" si="23"/>
        <v>119.49776393565257</v>
      </c>
      <c r="V122" s="68">
        <f t="shared" si="24"/>
        <v>138.86440447966413</v>
      </c>
      <c r="AE122"/>
      <c r="AH122"/>
      <c r="AN122"/>
      <c r="AW122"/>
      <c r="AX122"/>
    </row>
    <row r="123" spans="2:50">
      <c r="B123" s="30">
        <f t="shared" si="20"/>
        <v>45</v>
      </c>
      <c r="C123" s="31">
        <f t="shared" si="15"/>
        <v>0.75</v>
      </c>
      <c r="D123" s="48"/>
      <c r="E123" s="48">
        <f t="shared" si="21"/>
        <v>118.59327893757415</v>
      </c>
      <c r="F123" s="48">
        <f t="shared" si="14"/>
        <v>0</v>
      </c>
      <c r="G123" s="48">
        <f t="shared" si="16"/>
        <v>0</v>
      </c>
      <c r="H123" s="48">
        <f t="shared" ca="1" si="17"/>
        <v>0</v>
      </c>
      <c r="I123" s="48">
        <f t="shared" ca="1" si="18"/>
        <v>0</v>
      </c>
      <c r="J123" s="3"/>
      <c r="M123"/>
      <c r="N123"/>
      <c r="O123"/>
      <c r="P123"/>
      <c r="Q123"/>
      <c r="R123" s="64">
        <v>45</v>
      </c>
      <c r="S123" s="67">
        <f t="shared" si="19"/>
        <v>74.181028593479184</v>
      </c>
      <c r="T123" s="68">
        <f t="shared" si="22"/>
        <v>93.309489435594188</v>
      </c>
      <c r="U123" s="69">
        <f t="shared" si="23"/>
        <v>118.59327893757415</v>
      </c>
      <c r="V123" s="68">
        <f t="shared" si="24"/>
        <v>137.81025271320863</v>
      </c>
      <c r="AE123"/>
      <c r="AH123"/>
      <c r="AN123"/>
      <c r="AW123"/>
      <c r="AX123"/>
    </row>
    <row r="124" spans="2:50">
      <c r="B124" s="30">
        <f t="shared" si="20"/>
        <v>45.5</v>
      </c>
      <c r="C124" s="31">
        <f t="shared" si="15"/>
        <v>0.7583333333333333</v>
      </c>
      <c r="D124" s="48"/>
      <c r="E124" s="48">
        <f t="shared" si="21"/>
        <v>117.70552168146357</v>
      </c>
      <c r="F124" s="48">
        <f t="shared" si="14"/>
        <v>0</v>
      </c>
      <c r="G124" s="48">
        <f t="shared" si="16"/>
        <v>0</v>
      </c>
      <c r="H124" s="48">
        <f t="shared" ca="1" si="17"/>
        <v>0</v>
      </c>
      <c r="I124" s="48">
        <f t="shared" ca="1" si="18"/>
        <v>0</v>
      </c>
      <c r="J124" s="3"/>
      <c r="M124"/>
      <c r="N124"/>
      <c r="O124"/>
      <c r="P124"/>
      <c r="Q124"/>
      <c r="R124" s="64">
        <v>45.5</v>
      </c>
      <c r="S124" s="67">
        <f t="shared" si="19"/>
        <v>73.633051782792748</v>
      </c>
      <c r="T124" s="68">
        <f t="shared" si="22"/>
        <v>92.615093234946784</v>
      </c>
      <c r="U124" s="69">
        <f t="shared" si="23"/>
        <v>117.70552168146357</v>
      </c>
      <c r="V124" s="68">
        <f t="shared" si="24"/>
        <v>136.77561965180615</v>
      </c>
      <c r="AE124"/>
      <c r="AH124"/>
      <c r="AN124"/>
      <c r="AW124"/>
      <c r="AX124"/>
    </row>
    <row r="125" spans="2:50">
      <c r="B125" s="30">
        <f t="shared" si="20"/>
        <v>46</v>
      </c>
      <c r="C125" s="31">
        <f t="shared" si="15"/>
        <v>0.76666666666666672</v>
      </c>
      <c r="D125" s="48"/>
      <c r="E125" s="48">
        <f t="shared" si="21"/>
        <v>116.83400402622968</v>
      </c>
      <c r="F125" s="48">
        <f t="shared" si="14"/>
        <v>0</v>
      </c>
      <c r="G125" s="48">
        <f t="shared" si="16"/>
        <v>0</v>
      </c>
      <c r="H125" s="48">
        <f t="shared" ca="1" si="17"/>
        <v>0</v>
      </c>
      <c r="I125" s="48">
        <f t="shared" ca="1" si="18"/>
        <v>0</v>
      </c>
      <c r="J125" s="3"/>
      <c r="M125"/>
      <c r="N125"/>
      <c r="O125"/>
      <c r="P125"/>
      <c r="Q125"/>
      <c r="R125" s="64">
        <v>46</v>
      </c>
      <c r="S125" s="67">
        <f t="shared" si="19"/>
        <v>73.095045814261624</v>
      </c>
      <c r="T125" s="68">
        <f t="shared" si="22"/>
        <v>91.933369545616856</v>
      </c>
      <c r="U125" s="69">
        <f t="shared" si="23"/>
        <v>116.83400402622968</v>
      </c>
      <c r="V125" s="68">
        <f t="shared" si="24"/>
        <v>135.75993529097542</v>
      </c>
      <c r="AE125"/>
      <c r="AH125"/>
      <c r="AN125"/>
      <c r="AW125"/>
      <c r="AX125"/>
    </row>
    <row r="126" spans="2:50">
      <c r="B126" s="30">
        <f t="shared" si="20"/>
        <v>46.5</v>
      </c>
      <c r="C126" s="31">
        <f t="shared" si="15"/>
        <v>0.77500000000000002</v>
      </c>
      <c r="D126" s="48"/>
      <c r="E126" s="48">
        <f t="shared" si="21"/>
        <v>115.97825718004584</v>
      </c>
      <c r="F126" s="48">
        <f t="shared" si="14"/>
        <v>0</v>
      </c>
      <c r="G126" s="48">
        <f t="shared" si="16"/>
        <v>0</v>
      </c>
      <c r="H126" s="48">
        <f t="shared" ca="1" si="17"/>
        <v>0</v>
      </c>
      <c r="I126" s="48">
        <f t="shared" ca="1" si="18"/>
        <v>0</v>
      </c>
      <c r="J126" s="3"/>
      <c r="M126"/>
      <c r="N126"/>
      <c r="O126"/>
      <c r="P126"/>
      <c r="Q126"/>
      <c r="R126" s="64">
        <v>46.5</v>
      </c>
      <c r="S126" s="67">
        <f t="shared" si="19"/>
        <v>72.56672381018295</v>
      </c>
      <c r="T126" s="68">
        <f t="shared" si="22"/>
        <v>91.263953085752718</v>
      </c>
      <c r="U126" s="69">
        <f t="shared" si="23"/>
        <v>115.97825718004584</v>
      </c>
      <c r="V126" s="68">
        <f t="shared" si="24"/>
        <v>134.76265223249038</v>
      </c>
      <c r="AE126"/>
      <c r="AH126"/>
      <c r="AN126"/>
      <c r="AW126"/>
      <c r="AX126"/>
    </row>
    <row r="127" spans="2:50">
      <c r="B127" s="30">
        <f t="shared" si="20"/>
        <v>47</v>
      </c>
      <c r="C127" s="31">
        <f t="shared" si="15"/>
        <v>0.78333333333333333</v>
      </c>
      <c r="D127" s="48"/>
      <c r="E127" s="48">
        <f t="shared" si="21"/>
        <v>115.13783073534466</v>
      </c>
      <c r="F127" s="48">
        <f t="shared" si="14"/>
        <v>0</v>
      </c>
      <c r="G127" s="48">
        <f t="shared" si="16"/>
        <v>0</v>
      </c>
      <c r="H127" s="48">
        <f t="shared" ca="1" si="17"/>
        <v>0</v>
      </c>
      <c r="I127" s="48">
        <f t="shared" ca="1" si="18"/>
        <v>0</v>
      </c>
      <c r="J127" s="3"/>
      <c r="M127"/>
      <c r="N127"/>
      <c r="O127"/>
      <c r="P127"/>
      <c r="Q127"/>
      <c r="R127" s="64">
        <v>47</v>
      </c>
      <c r="S127" s="67">
        <f t="shared" si="19"/>
        <v>72.047810116150828</v>
      </c>
      <c r="T127" s="68">
        <f t="shared" si="22"/>
        <v>90.606492883225044</v>
      </c>
      <c r="U127" s="69">
        <f t="shared" si="23"/>
        <v>115.13783073534466</v>
      </c>
      <c r="V127" s="68">
        <f t="shared" si="24"/>
        <v>133.78324455646836</v>
      </c>
      <c r="AE127"/>
      <c r="AH127"/>
      <c r="AN127"/>
      <c r="AW127"/>
      <c r="AX127"/>
    </row>
    <row r="128" spans="2:50">
      <c r="B128" s="30">
        <f t="shared" si="20"/>
        <v>47.5</v>
      </c>
      <c r="C128" s="31">
        <f t="shared" si="15"/>
        <v>0.79166666666666663</v>
      </c>
      <c r="D128" s="48"/>
      <c r="E128" s="48">
        <f t="shared" si="21"/>
        <v>114.31229176160741</v>
      </c>
      <c r="F128" s="48">
        <f t="shared" si="14"/>
        <v>0</v>
      </c>
      <c r="G128" s="48">
        <f t="shared" si="16"/>
        <v>0</v>
      </c>
      <c r="H128" s="48">
        <f t="shared" ca="1" si="17"/>
        <v>0</v>
      </c>
      <c r="I128" s="48">
        <f t="shared" ca="1" si="18"/>
        <v>0</v>
      </c>
      <c r="J128" s="3"/>
      <c r="M128"/>
      <c r="N128"/>
      <c r="O128"/>
      <c r="P128"/>
      <c r="Q128"/>
      <c r="R128" s="64">
        <v>47.5</v>
      </c>
      <c r="S128" s="67">
        <f t="shared" si="19"/>
        <v>71.538039748257361</v>
      </c>
      <c r="T128" s="68">
        <f t="shared" si="22"/>
        <v>89.960651570071732</v>
      </c>
      <c r="U128" s="69">
        <f t="shared" si="23"/>
        <v>114.31229176160741</v>
      </c>
      <c r="V128" s="68">
        <f t="shared" si="24"/>
        <v>132.82120676103438</v>
      </c>
      <c r="AE128"/>
      <c r="AH128"/>
      <c r="AN128"/>
      <c r="AW128"/>
      <c r="AX128"/>
    </row>
    <row r="129" spans="2:50">
      <c r="B129" s="30">
        <f t="shared" si="20"/>
        <v>48</v>
      </c>
      <c r="C129" s="31">
        <f t="shared" si="15"/>
        <v>0.8</v>
      </c>
      <c r="D129" s="48"/>
      <c r="E129" s="48">
        <f t="shared" si="21"/>
        <v>113.50122395192111</v>
      </c>
      <c r="F129" s="48">
        <f t="shared" ref="F129:F160" si="25">E129*$B$11</f>
        <v>0</v>
      </c>
      <c r="G129" s="48">
        <f t="shared" si="16"/>
        <v>0</v>
      </c>
      <c r="H129" s="48">
        <f t="shared" ca="1" si="17"/>
        <v>0</v>
      </c>
      <c r="I129" s="48">
        <f t="shared" ca="1" si="18"/>
        <v>0</v>
      </c>
      <c r="J129" s="3"/>
      <c r="M129"/>
      <c r="N129"/>
      <c r="O129"/>
      <c r="P129"/>
      <c r="Q129"/>
      <c r="R129" s="64">
        <v>48</v>
      </c>
      <c r="S129" s="67">
        <f t="shared" si="19"/>
        <v>71.037157873006109</v>
      </c>
      <c r="T129" s="68">
        <f t="shared" si="22"/>
        <v>89.326104718730321</v>
      </c>
      <c r="U129" s="69">
        <f t="shared" si="23"/>
        <v>113.50122395192111</v>
      </c>
      <c r="V129" s="68">
        <f t="shared" si="24"/>
        <v>131.87605276484879</v>
      </c>
      <c r="AE129"/>
      <c r="AH129"/>
      <c r="AN129"/>
      <c r="AW129"/>
      <c r="AX129"/>
    </row>
    <row r="130" spans="2:50">
      <c r="B130" s="30">
        <f t="shared" si="20"/>
        <v>48.5</v>
      </c>
      <c r="C130" s="31">
        <f t="shared" si="15"/>
        <v>0.80833333333333335</v>
      </c>
      <c r="D130" s="48"/>
      <c r="E130" s="48">
        <f t="shared" si="21"/>
        <v>112.70422681959425</v>
      </c>
      <c r="F130" s="48">
        <f t="shared" si="25"/>
        <v>0</v>
      </c>
      <c r="G130" s="48">
        <f t="shared" si="16"/>
        <v>0</v>
      </c>
      <c r="H130" s="48">
        <f t="shared" ca="1" si="17"/>
        <v>0</v>
      </c>
      <c r="I130" s="48">
        <f t="shared" ca="1" si="18"/>
        <v>0</v>
      </c>
      <c r="J130" s="3"/>
      <c r="M130"/>
      <c r="N130"/>
      <c r="O130"/>
      <c r="P130"/>
      <c r="Q130"/>
      <c r="R130" s="64">
        <v>48.5</v>
      </c>
      <c r="S130" s="67">
        <f t="shared" si="19"/>
        <v>70.544919317684062</v>
      </c>
      <c r="T130" s="68">
        <f t="shared" si="22"/>
        <v>88.70254021717659</v>
      </c>
      <c r="U130" s="69">
        <f t="shared" si="23"/>
        <v>112.70422681959425</v>
      </c>
      <c r="V130" s="68">
        <f t="shared" si="24"/>
        <v>130.94731496816186</v>
      </c>
      <c r="AE130"/>
      <c r="AH130"/>
      <c r="AN130"/>
      <c r="AW130"/>
      <c r="AX130"/>
    </row>
    <row r="131" spans="2:50">
      <c r="B131" s="30">
        <f t="shared" si="20"/>
        <v>49</v>
      </c>
      <c r="C131" s="31">
        <f t="shared" si="15"/>
        <v>0.81666666666666665</v>
      </c>
      <c r="D131" s="48"/>
      <c r="E131" s="48">
        <f t="shared" si="21"/>
        <v>111.92091494141232</v>
      </c>
      <c r="F131" s="48">
        <f t="shared" si="25"/>
        <v>0</v>
      </c>
      <c r="G131" s="48">
        <f t="shared" si="16"/>
        <v>0</v>
      </c>
      <c r="H131" s="48">
        <f t="shared" ca="1" si="17"/>
        <v>0</v>
      </c>
      <c r="I131" s="48">
        <f t="shared" ca="1" si="18"/>
        <v>0</v>
      </c>
      <c r="J131" s="3"/>
      <c r="M131"/>
      <c r="N131"/>
      <c r="O131"/>
      <c r="P131"/>
      <c r="Q131"/>
      <c r="R131" s="64">
        <v>49</v>
      </c>
      <c r="S131" s="67">
        <f t="shared" si="19"/>
        <v>70.06108810911519</v>
      </c>
      <c r="T131" s="68">
        <f t="shared" si="22"/>
        <v>88.089657680314573</v>
      </c>
      <c r="U131" s="69">
        <f t="shared" si="23"/>
        <v>111.92091494141232</v>
      </c>
      <c r="V131" s="68">
        <f t="shared" si="24"/>
        <v>130.03454336839698</v>
      </c>
      <c r="AE131"/>
      <c r="AH131"/>
      <c r="AN131"/>
      <c r="AW131"/>
      <c r="AX131"/>
    </row>
    <row r="132" spans="2:50">
      <c r="B132" s="30">
        <f t="shared" si="20"/>
        <v>49.5</v>
      </c>
      <c r="C132" s="31">
        <f t="shared" si="15"/>
        <v>0.82499999999999996</v>
      </c>
      <c r="D132" s="48"/>
      <c r="E132" s="48">
        <f t="shared" si="21"/>
        <v>111.15091724438234</v>
      </c>
      <c r="F132" s="48">
        <f t="shared" si="25"/>
        <v>0</v>
      </c>
      <c r="G132" s="48">
        <f t="shared" si="16"/>
        <v>0</v>
      </c>
      <c r="H132" s="48">
        <f t="shared" ca="1" si="17"/>
        <v>0</v>
      </c>
      <c r="I132" s="48">
        <f t="shared" ca="1" si="18"/>
        <v>0</v>
      </c>
      <c r="J132" s="3"/>
      <c r="M132"/>
      <c r="N132"/>
      <c r="O132"/>
      <c r="P132"/>
      <c r="Q132"/>
      <c r="R132" s="64">
        <v>49.5</v>
      </c>
      <c r="S132" s="67">
        <f t="shared" si="19"/>
        <v>69.585437038880031</v>
      </c>
      <c r="T132" s="68">
        <f t="shared" si="22"/>
        <v>87.487167895170018</v>
      </c>
      <c r="U132" s="69">
        <f t="shared" si="23"/>
        <v>111.15091724438234</v>
      </c>
      <c r="V132" s="68">
        <f t="shared" si="24"/>
        <v>129.13730472657682</v>
      </c>
      <c r="AE132"/>
      <c r="AH132"/>
      <c r="AN132"/>
      <c r="AW132"/>
      <c r="AX132"/>
    </row>
    <row r="133" spans="2:50">
      <c r="B133" s="30">
        <f t="shared" si="20"/>
        <v>50</v>
      </c>
      <c r="C133" s="31">
        <f t="shared" si="15"/>
        <v>0.83333333333333337</v>
      </c>
      <c r="D133" s="48"/>
      <c r="E133" s="48">
        <f t="shared" si="21"/>
        <v>110.39387633305596</v>
      </c>
      <c r="F133" s="48">
        <f t="shared" si="25"/>
        <v>0</v>
      </c>
      <c r="G133" s="48">
        <f t="shared" si="16"/>
        <v>0</v>
      </c>
      <c r="H133" s="48">
        <f t="shared" ca="1" si="17"/>
        <v>0</v>
      </c>
      <c r="I133" s="48">
        <f t="shared" ca="1" si="18"/>
        <v>0</v>
      </c>
      <c r="J133" s="3"/>
      <c r="M133"/>
      <c r="N133"/>
      <c r="O133"/>
      <c r="P133"/>
      <c r="Q133"/>
      <c r="R133" s="64">
        <v>50</v>
      </c>
      <c r="S133" s="67">
        <f t="shared" si="19"/>
        <v>69.117747253232963</v>
      </c>
      <c r="T133" s="68">
        <f t="shared" si="22"/>
        <v>86.894792297626111</v>
      </c>
      <c r="U133" s="69">
        <f t="shared" si="23"/>
        <v>110.39387633305596</v>
      </c>
      <c r="V133" s="68">
        <f t="shared" si="24"/>
        <v>128.25518178119015</v>
      </c>
      <c r="AE133"/>
      <c r="AH133"/>
      <c r="AN133"/>
      <c r="AW133"/>
      <c r="AX133"/>
    </row>
    <row r="134" spans="2:50">
      <c r="B134" s="30">
        <f t="shared" si="20"/>
        <v>50.5</v>
      </c>
      <c r="C134" s="31">
        <f t="shared" si="15"/>
        <v>0.84166666666666667</v>
      </c>
      <c r="D134" s="48"/>
      <c r="E134" s="48">
        <f t="shared" si="21"/>
        <v>109.64944785474223</v>
      </c>
      <c r="F134" s="48">
        <f t="shared" si="25"/>
        <v>0</v>
      </c>
      <c r="G134" s="48">
        <f t="shared" si="16"/>
        <v>0</v>
      </c>
      <c r="H134" s="48">
        <f t="shared" ca="1" si="17"/>
        <v>0</v>
      </c>
      <c r="I134" s="48">
        <f t="shared" ca="1" si="18"/>
        <v>0</v>
      </c>
      <c r="J134" s="3"/>
      <c r="M134"/>
      <c r="N134"/>
      <c r="O134"/>
      <c r="P134"/>
      <c r="Q134"/>
      <c r="R134" s="64">
        <v>50.5</v>
      </c>
      <c r="S134" s="67">
        <f t="shared" si="19"/>
        <v>68.65780786608255</v>
      </c>
      <c r="T134" s="68">
        <f t="shared" si="22"/>
        <v>86.312262478612922</v>
      </c>
      <c r="U134" s="69">
        <f t="shared" si="23"/>
        <v>109.64944785474223</v>
      </c>
      <c r="V134" s="68">
        <f t="shared" si="24"/>
        <v>127.38777250635329</v>
      </c>
      <c r="AE134"/>
      <c r="AH134"/>
      <c r="AN134"/>
      <c r="AW134"/>
      <c r="AX134"/>
    </row>
    <row r="135" spans="2:50">
      <c r="B135" s="30">
        <f t="shared" si="20"/>
        <v>51</v>
      </c>
      <c r="C135" s="31">
        <f t="shared" si="15"/>
        <v>0.85</v>
      </c>
      <c r="D135" s="48"/>
      <c r="E135" s="48">
        <f t="shared" si="21"/>
        <v>108.91729990012686</v>
      </c>
      <c r="F135" s="48">
        <f t="shared" si="25"/>
        <v>0</v>
      </c>
      <c r="G135" s="48">
        <f t="shared" si="16"/>
        <v>0</v>
      </c>
      <c r="H135" s="48">
        <f t="shared" ca="1" si="17"/>
        <v>0</v>
      </c>
      <c r="I135" s="48">
        <f t="shared" ca="1" si="18"/>
        <v>0</v>
      </c>
      <c r="J135" s="3"/>
      <c r="M135"/>
      <c r="N135"/>
      <c r="O135"/>
      <c r="P135"/>
      <c r="Q135"/>
      <c r="R135" s="64">
        <v>51</v>
      </c>
      <c r="S135" s="67">
        <f t="shared" si="19"/>
        <v>68.205415593525089</v>
      </c>
      <c r="T135" s="68">
        <f t="shared" si="22"/>
        <v>85.739319717821147</v>
      </c>
      <c r="U135" s="69">
        <f t="shared" si="23"/>
        <v>108.91729990012686</v>
      </c>
      <c r="V135" s="68">
        <f t="shared" si="24"/>
        <v>126.53468941136384</v>
      </c>
      <c r="AE135"/>
      <c r="AH135"/>
      <c r="AN135"/>
      <c r="AW135"/>
      <c r="AX135"/>
    </row>
    <row r="136" spans="2:50">
      <c r="B136" s="30">
        <f t="shared" si="20"/>
        <v>51.5</v>
      </c>
      <c r="C136" s="31">
        <f t="shared" si="15"/>
        <v>0.85833333333333328</v>
      </c>
      <c r="D136" s="48"/>
      <c r="E136" s="48">
        <f t="shared" si="21"/>
        <v>108.19711243699511</v>
      </c>
      <c r="F136" s="48">
        <f t="shared" si="25"/>
        <v>0</v>
      </c>
      <c r="G136" s="48">
        <f t="shared" si="16"/>
        <v>0</v>
      </c>
      <c r="H136" s="48">
        <f t="shared" ca="1" si="17"/>
        <v>0</v>
      </c>
      <c r="I136" s="48">
        <f t="shared" ca="1" si="18"/>
        <v>0</v>
      </c>
      <c r="J136" s="3"/>
      <c r="M136"/>
      <c r="N136"/>
      <c r="O136"/>
      <c r="P136"/>
      <c r="Q136"/>
      <c r="R136" s="64">
        <v>51.5</v>
      </c>
      <c r="S136" s="67">
        <f t="shared" si="19"/>
        <v>67.760374408532257</v>
      </c>
      <c r="T136" s="68">
        <f t="shared" si="22"/>
        <v>85.175714543151201</v>
      </c>
      <c r="U136" s="69">
        <f t="shared" si="23"/>
        <v>108.19711243699511</v>
      </c>
      <c r="V136" s="68">
        <f t="shared" si="24"/>
        <v>125.69555887895291</v>
      </c>
      <c r="AE136"/>
      <c r="AH136"/>
      <c r="AN136"/>
      <c r="AW136"/>
      <c r="AX136"/>
    </row>
    <row r="137" spans="2:50">
      <c r="B137" s="30">
        <f t="shared" si="20"/>
        <v>52</v>
      </c>
      <c r="C137" s="31">
        <f t="shared" si="15"/>
        <v>0.8666666666666667</v>
      </c>
      <c r="D137" s="48"/>
      <c r="E137" s="48">
        <f t="shared" si="21"/>
        <v>107.48857677493152</v>
      </c>
      <c r="F137" s="48">
        <f t="shared" si="25"/>
        <v>0</v>
      </c>
      <c r="G137" s="48">
        <f t="shared" si="16"/>
        <v>0</v>
      </c>
      <c r="H137" s="48">
        <f t="shared" ca="1" si="17"/>
        <v>0</v>
      </c>
      <c r="I137" s="48">
        <f t="shared" ca="1" si="18"/>
        <v>0</v>
      </c>
      <c r="J137" s="3"/>
      <c r="M137"/>
      <c r="N137"/>
      <c r="O137"/>
      <c r="P137"/>
      <c r="Q137"/>
      <c r="R137" s="64">
        <v>52</v>
      </c>
      <c r="S137" s="67">
        <f t="shared" si="19"/>
        <v>67.322495214498545</v>
      </c>
      <c r="T137" s="68">
        <f t="shared" si="22"/>
        <v>84.621206314245114</v>
      </c>
      <c r="U137" s="69">
        <f t="shared" si="23"/>
        <v>107.48857677493152</v>
      </c>
      <c r="V137" s="68">
        <f t="shared" si="24"/>
        <v>124.87002053974901</v>
      </c>
      <c r="AE137"/>
      <c r="AH137"/>
      <c r="AN137"/>
      <c r="AW137"/>
      <c r="AX137"/>
    </row>
    <row r="138" spans="2:50">
      <c r="B138" s="30">
        <f t="shared" si="20"/>
        <v>52.5</v>
      </c>
      <c r="C138" s="31">
        <f t="shared" si="15"/>
        <v>0.875</v>
      </c>
      <c r="D138" s="48"/>
      <c r="E138" s="48">
        <f t="shared" si="21"/>
        <v>106.79139505902124</v>
      </c>
      <c r="F138" s="48">
        <f t="shared" si="25"/>
        <v>0</v>
      </c>
      <c r="G138" s="48">
        <f t="shared" si="16"/>
        <v>0</v>
      </c>
      <c r="H138" s="48">
        <f t="shared" ca="1" si="17"/>
        <v>0</v>
      </c>
      <c r="I138" s="48">
        <f t="shared" ca="1" si="18"/>
        <v>0</v>
      </c>
      <c r="J138" s="3"/>
      <c r="M138"/>
      <c r="N138"/>
      <c r="O138"/>
      <c r="P138"/>
      <c r="Q138"/>
      <c r="R138" s="64">
        <v>52.5</v>
      </c>
      <c r="S138" s="67">
        <f t="shared" si="19"/>
        <v>66.89159553644842</v>
      </c>
      <c r="T138" s="68">
        <f t="shared" si="22"/>
        <v>84.075562828566149</v>
      </c>
      <c r="U138" s="69">
        <f t="shared" si="23"/>
        <v>106.79139505902124</v>
      </c>
      <c r="V138" s="68">
        <f t="shared" si="24"/>
        <v>124.05772668064374</v>
      </c>
      <c r="AE138"/>
      <c r="AH138"/>
      <c r="AN138"/>
      <c r="AW138"/>
      <c r="AX138"/>
    </row>
    <row r="139" spans="2:50">
      <c r="B139" s="30">
        <f t="shared" si="20"/>
        <v>53</v>
      </c>
      <c r="C139" s="31">
        <f t="shared" si="15"/>
        <v>0.8833333333333333</v>
      </c>
      <c r="D139" s="48"/>
      <c r="E139" s="48">
        <f t="shared" si="21"/>
        <v>106.10527979072199</v>
      </c>
      <c r="F139" s="48">
        <f t="shared" si="25"/>
        <v>0</v>
      </c>
      <c r="G139" s="48">
        <f t="shared" si="16"/>
        <v>0</v>
      </c>
      <c r="H139" s="48">
        <f t="shared" ca="1" si="17"/>
        <v>0</v>
      </c>
      <c r="I139" s="48">
        <f t="shared" ca="1" si="18"/>
        <v>0</v>
      </c>
      <c r="J139" s="3"/>
      <c r="M139"/>
      <c r="N139"/>
      <c r="O139"/>
      <c r="P139"/>
      <c r="Q139"/>
      <c r="R139" s="64">
        <v>53</v>
      </c>
      <c r="S139" s="67">
        <f t="shared" si="19"/>
        <v>66.467499228789322</v>
      </c>
      <c r="T139" s="68">
        <f t="shared" si="22"/>
        <v>83.538559948604373</v>
      </c>
      <c r="U139" s="69">
        <f t="shared" si="23"/>
        <v>106.10527979072199</v>
      </c>
      <c r="V139" s="68">
        <f t="shared" si="24"/>
        <v>123.25834168491934</v>
      </c>
      <c r="AE139"/>
      <c r="AH139"/>
      <c r="AN139"/>
      <c r="AW139"/>
      <c r="AX139"/>
    </row>
    <row r="140" spans="2:50">
      <c r="B140" s="30">
        <f t="shared" si="20"/>
        <v>53.5</v>
      </c>
      <c r="C140" s="31">
        <f t="shared" si="15"/>
        <v>0.89166666666666672</v>
      </c>
      <c r="D140" s="48"/>
      <c r="E140" s="48">
        <f t="shared" si="21"/>
        <v>105.42995337421007</v>
      </c>
      <c r="F140" s="48">
        <f t="shared" si="25"/>
        <v>0</v>
      </c>
      <c r="G140" s="48">
        <f t="shared" si="16"/>
        <v>0</v>
      </c>
      <c r="H140" s="48">
        <f t="shared" ca="1" si="17"/>
        <v>0</v>
      </c>
      <c r="I140" s="48">
        <f t="shared" ca="1" si="18"/>
        <v>0</v>
      </c>
      <c r="J140" s="3"/>
      <c r="M140"/>
      <c r="N140"/>
      <c r="O140"/>
      <c r="P140"/>
      <c r="Q140"/>
      <c r="R140" s="64">
        <v>53.5</v>
      </c>
      <c r="S140" s="67">
        <f t="shared" si="19"/>
        <v>66.050036198578439</v>
      </c>
      <c r="T140" s="68">
        <f t="shared" si="22"/>
        <v>83.00998124888838</v>
      </c>
      <c r="U140" s="69">
        <f t="shared" si="23"/>
        <v>105.42995337421007</v>
      </c>
      <c r="V140" s="68">
        <f t="shared" si="24"/>
        <v>122.47154150215228</v>
      </c>
      <c r="AE140"/>
      <c r="AH140"/>
      <c r="AN140"/>
      <c r="AW140"/>
      <c r="AX140"/>
    </row>
    <row r="141" spans="2:50">
      <c r="B141" s="30">
        <f t="shared" si="20"/>
        <v>54</v>
      </c>
      <c r="C141" s="31">
        <f t="shared" si="15"/>
        <v>0.9</v>
      </c>
      <c r="D141" s="48"/>
      <c r="E141" s="48">
        <f t="shared" si="21"/>
        <v>104.76514768661934</v>
      </c>
      <c r="F141" s="48">
        <f t="shared" si="25"/>
        <v>0</v>
      </c>
      <c r="G141" s="48">
        <f t="shared" si="16"/>
        <v>0</v>
      </c>
      <c r="H141" s="48">
        <f t="shared" ca="1" si="17"/>
        <v>0</v>
      </c>
      <c r="I141" s="48">
        <f t="shared" ca="1" si="18"/>
        <v>0</v>
      </c>
      <c r="J141" s="3"/>
      <c r="M141"/>
      <c r="N141"/>
      <c r="O141"/>
      <c r="P141"/>
      <c r="Q141"/>
      <c r="R141" s="64">
        <v>54</v>
      </c>
      <c r="S141" s="67">
        <f t="shared" si="19"/>
        <v>65.639042143342607</v>
      </c>
      <c r="T141" s="68">
        <f t="shared" si="22"/>
        <v>82.489617681576206</v>
      </c>
      <c r="U141" s="69">
        <f t="shared" si="23"/>
        <v>104.76514768661934</v>
      </c>
      <c r="V141" s="68">
        <f t="shared" si="24"/>
        <v>121.69701314604669</v>
      </c>
      <c r="AE141"/>
      <c r="AH141"/>
      <c r="AN141"/>
      <c r="AW141"/>
      <c r="AX141"/>
    </row>
    <row r="142" spans="2:50">
      <c r="B142" s="30">
        <f t="shared" si="20"/>
        <v>54.5</v>
      </c>
      <c r="C142" s="31">
        <f t="shared" si="15"/>
        <v>0.90833333333333333</v>
      </c>
      <c r="D142" s="48"/>
      <c r="E142" s="48">
        <f t="shared" si="21"/>
        <v>104.11060367070985</v>
      </c>
      <c r="F142" s="48">
        <f t="shared" si="25"/>
        <v>0</v>
      </c>
      <c r="G142" s="48">
        <f t="shared" si="16"/>
        <v>0</v>
      </c>
      <c r="H142" s="48">
        <f t="shared" ca="1" si="17"/>
        <v>0</v>
      </c>
      <c r="I142" s="48">
        <f t="shared" ca="1" si="18"/>
        <v>0</v>
      </c>
      <c r="J142" s="3"/>
      <c r="M142"/>
      <c r="N142"/>
      <c r="O142"/>
      <c r="P142"/>
      <c r="Q142"/>
      <c r="R142" s="64">
        <v>54.5</v>
      </c>
      <c r="S142" s="67">
        <f t="shared" si="19"/>
        <v>65.23435830255967</v>
      </c>
      <c r="T142" s="68">
        <f t="shared" si="22"/>
        <v>81.977267259486908</v>
      </c>
      <c r="U142" s="69">
        <f t="shared" si="23"/>
        <v>104.11060367070985</v>
      </c>
      <c r="V142" s="68">
        <f t="shared" si="24"/>
        <v>120.93445421848436</v>
      </c>
      <c r="AE142"/>
      <c r="AH142"/>
      <c r="AN142"/>
      <c r="AW142"/>
      <c r="AX142"/>
    </row>
    <row r="143" spans="2:50">
      <c r="B143" s="30">
        <f t="shared" si="20"/>
        <v>55</v>
      </c>
      <c r="C143" s="31">
        <f t="shared" si="15"/>
        <v>0.91666666666666663</v>
      </c>
      <c r="D143" s="48"/>
      <c r="E143" s="48">
        <f t="shared" si="21"/>
        <v>103.46607094859937</v>
      </c>
      <c r="F143" s="48">
        <f t="shared" si="25"/>
        <v>0</v>
      </c>
      <c r="G143" s="48">
        <f t="shared" si="16"/>
        <v>0</v>
      </c>
      <c r="H143" s="48">
        <f t="shared" ca="1" si="17"/>
        <v>0</v>
      </c>
      <c r="I143" s="48">
        <f t="shared" ca="1" si="18"/>
        <v>0</v>
      </c>
      <c r="J143" s="3"/>
      <c r="M143"/>
      <c r="N143"/>
      <c r="O143"/>
      <c r="P143"/>
      <c r="Q143"/>
      <c r="R143" s="64">
        <v>55</v>
      </c>
      <c r="S143" s="67">
        <f t="shared" si="19"/>
        <v>64.835831221971603</v>
      </c>
      <c r="T143" s="68">
        <f t="shared" si="22"/>
        <v>81.472734755511212</v>
      </c>
      <c r="U143" s="69">
        <f t="shared" si="23"/>
        <v>103.46607094859937</v>
      </c>
      <c r="V143" s="68">
        <f t="shared" si="24"/>
        <v>120.18357245819486</v>
      </c>
      <c r="AE143"/>
      <c r="AH143"/>
      <c r="AN143"/>
      <c r="AW143"/>
      <c r="AX143"/>
    </row>
    <row r="144" spans="2:50">
      <c r="B144" s="30">
        <f t="shared" si="20"/>
        <v>55.5</v>
      </c>
      <c r="C144" s="31">
        <f t="shared" si="15"/>
        <v>0.92500000000000004</v>
      </c>
      <c r="D144" s="48"/>
      <c r="E144" s="48">
        <f t="shared" si="21"/>
        <v>102.83130745529044</v>
      </c>
      <c r="F144" s="48">
        <f t="shared" si="25"/>
        <v>0</v>
      </c>
      <c r="G144" s="48">
        <f t="shared" si="16"/>
        <v>0</v>
      </c>
      <c r="H144" s="48">
        <f t="shared" ca="1" si="17"/>
        <v>0</v>
      </c>
      <c r="I144" s="48">
        <f t="shared" ca="1" si="18"/>
        <v>0</v>
      </c>
      <c r="J144" s="3"/>
      <c r="M144"/>
      <c r="N144"/>
      <c r="O144"/>
      <c r="P144"/>
      <c r="Q144"/>
      <c r="R144" s="64">
        <v>55.5</v>
      </c>
      <c r="S144" s="67">
        <f t="shared" si="19"/>
        <v>64.443312529956856</v>
      </c>
      <c r="T144" s="68">
        <f t="shared" si="22"/>
        <v>80.975831417416487</v>
      </c>
      <c r="U144" s="69">
        <f t="shared" si="23"/>
        <v>102.83130745529044</v>
      </c>
      <c r="V144" s="68">
        <f t="shared" si="24"/>
        <v>119.4440853125631</v>
      </c>
      <c r="AE144"/>
      <c r="AH144"/>
      <c r="AN144"/>
      <c r="AW144"/>
      <c r="AX144"/>
    </row>
    <row r="145" spans="2:50">
      <c r="B145" s="30">
        <f t="shared" si="20"/>
        <v>56</v>
      </c>
      <c r="C145" s="31">
        <f t="shared" si="15"/>
        <v>0.93333333333333335</v>
      </c>
      <c r="D145" s="48"/>
      <c r="E145" s="48">
        <f t="shared" si="21"/>
        <v>102.20607909080879</v>
      </c>
      <c r="F145" s="48">
        <f t="shared" si="25"/>
        <v>0</v>
      </c>
      <c r="G145" s="48">
        <f t="shared" si="16"/>
        <v>0</v>
      </c>
      <c r="H145" s="48">
        <f t="shared" ca="1" si="17"/>
        <v>0</v>
      </c>
      <c r="I145" s="48">
        <f t="shared" ca="1" si="18"/>
        <v>0</v>
      </c>
      <c r="J145" s="3"/>
      <c r="M145"/>
      <c r="N145"/>
      <c r="O145"/>
      <c r="P145"/>
      <c r="Q145"/>
      <c r="R145" s="64">
        <v>56</v>
      </c>
      <c r="S145" s="67">
        <f t="shared" si="19"/>
        <v>64.056658725242542</v>
      </c>
      <c r="T145" s="68">
        <f t="shared" si="22"/>
        <v>80.486374697125314</v>
      </c>
      <c r="U145" s="69">
        <f t="shared" si="23"/>
        <v>102.20607909080879</v>
      </c>
      <c r="V145" s="68">
        <f t="shared" si="24"/>
        <v>118.71571953119053</v>
      </c>
      <c r="AE145"/>
      <c r="AH145"/>
      <c r="AN145"/>
      <c r="AW145"/>
      <c r="AX145"/>
    </row>
    <row r="146" spans="2:50">
      <c r="B146" s="30">
        <f t="shared" si="20"/>
        <v>56.5</v>
      </c>
      <c r="C146" s="31">
        <f t="shared" si="15"/>
        <v>0.94166666666666665</v>
      </c>
      <c r="D146" s="48"/>
      <c r="E146" s="48">
        <f t="shared" si="21"/>
        <v>101.59015938985344</v>
      </c>
      <c r="F146" s="48">
        <f t="shared" si="25"/>
        <v>0</v>
      </c>
      <c r="G146" s="48">
        <f t="shared" si="16"/>
        <v>0</v>
      </c>
      <c r="H146" s="48">
        <f t="shared" ca="1" si="17"/>
        <v>0</v>
      </c>
      <c r="I146" s="48">
        <f t="shared" ca="1" si="18"/>
        <v>0</v>
      </c>
      <c r="J146" s="3"/>
      <c r="M146"/>
      <c r="N146"/>
      <c r="O146"/>
      <c r="P146"/>
      <c r="Q146"/>
      <c r="R146" s="64">
        <v>56.5</v>
      </c>
      <c r="S146" s="67">
        <f t="shared" si="19"/>
        <v>63.675730975286683</v>
      </c>
      <c r="T146" s="68">
        <f t="shared" si="22"/>
        <v>80.004187993612845</v>
      </c>
      <c r="U146" s="69">
        <f t="shared" si="23"/>
        <v>101.59015938985344</v>
      </c>
      <c r="V146" s="68">
        <f t="shared" si="24"/>
        <v>117.99821077992326</v>
      </c>
      <c r="AE146"/>
      <c r="AH146"/>
      <c r="AN146"/>
      <c r="AW146"/>
      <c r="AX146"/>
    </row>
    <row r="147" spans="2:50">
      <c r="B147" s="30">
        <f t="shared" si="20"/>
        <v>57</v>
      </c>
      <c r="C147" s="31">
        <f t="shared" si="15"/>
        <v>0.95</v>
      </c>
      <c r="D147" s="48"/>
      <c r="E147" s="48">
        <f t="shared" si="21"/>
        <v>100.98332920792831</v>
      </c>
      <c r="F147" s="48">
        <f t="shared" si="25"/>
        <v>0</v>
      </c>
      <c r="G147" s="48">
        <f t="shared" si="16"/>
        <v>0</v>
      </c>
      <c r="H147" s="48">
        <f t="shared" ca="1" si="17"/>
        <v>0</v>
      </c>
      <c r="I147" s="48">
        <f t="shared" ca="1" si="18"/>
        <v>0</v>
      </c>
      <c r="J147" s="3"/>
      <c r="M147"/>
      <c r="N147"/>
      <c r="O147"/>
      <c r="P147"/>
      <c r="Q147"/>
      <c r="R147" s="64">
        <v>57</v>
      </c>
      <c r="S147" s="67">
        <f t="shared" si="19"/>
        <v>63.300394924703866</v>
      </c>
      <c r="T147" s="68">
        <f t="shared" si="22"/>
        <v>79.529100408622895</v>
      </c>
      <c r="U147" s="69">
        <f t="shared" si="23"/>
        <v>100.98332920792831</v>
      </c>
      <c r="V147" s="68">
        <f t="shared" si="24"/>
        <v>117.29130327414407</v>
      </c>
      <c r="AE147"/>
      <c r="AH147"/>
      <c r="AN147"/>
      <c r="AW147"/>
      <c r="AX147"/>
    </row>
    <row r="148" spans="2:50">
      <c r="B148" s="30">
        <f t="shared" si="20"/>
        <v>57.5</v>
      </c>
      <c r="C148" s="31">
        <f t="shared" si="15"/>
        <v>0.95833333333333337</v>
      </c>
      <c r="D148" s="48"/>
      <c r="E148" s="48">
        <f t="shared" si="21"/>
        <v>100.38537642299917</v>
      </c>
      <c r="F148" s="48">
        <f t="shared" si="25"/>
        <v>0</v>
      </c>
      <c r="G148" s="48">
        <f t="shared" si="16"/>
        <v>0</v>
      </c>
      <c r="H148" s="48">
        <f t="shared" ca="1" si="17"/>
        <v>0</v>
      </c>
      <c r="I148" s="48">
        <f t="shared" ca="1" si="18"/>
        <v>0</v>
      </c>
      <c r="J148" s="3"/>
      <c r="M148"/>
      <c r="N148"/>
      <c r="O148"/>
      <c r="P148"/>
      <c r="Q148"/>
      <c r="R148" s="64">
        <v>57.5</v>
      </c>
      <c r="S148" s="67">
        <f t="shared" si="19"/>
        <v>62.930520513152473</v>
      </c>
      <c r="T148" s="68">
        <f t="shared" si="22"/>
        <v>79.060946514458749</v>
      </c>
      <c r="U148" s="69">
        <f t="shared" si="23"/>
        <v>100.38537642299917</v>
      </c>
      <c r="V148" s="68">
        <f t="shared" si="24"/>
        <v>116.59474943020906</v>
      </c>
      <c r="AE148"/>
      <c r="AH148"/>
      <c r="AN148"/>
      <c r="AW148"/>
      <c r="AX148"/>
    </row>
    <row r="149" spans="2:50">
      <c r="B149" s="30">
        <f t="shared" si="20"/>
        <v>58</v>
      </c>
      <c r="C149" s="31">
        <f t="shared" si="15"/>
        <v>0.96666666666666667</v>
      </c>
      <c r="D149" s="48"/>
      <c r="E149" s="48">
        <f t="shared" si="21"/>
        <v>99.796095651778899</v>
      </c>
      <c r="F149" s="48">
        <f t="shared" si="25"/>
        <v>0</v>
      </c>
      <c r="G149" s="48">
        <f t="shared" si="16"/>
        <v>0</v>
      </c>
      <c r="H149" s="48">
        <f t="shared" ca="1" si="17"/>
        <v>0</v>
      </c>
      <c r="I149" s="48">
        <f t="shared" ca="1" si="18"/>
        <v>0</v>
      </c>
      <c r="J149" s="3"/>
      <c r="M149"/>
      <c r="N149"/>
      <c r="O149"/>
      <c r="P149"/>
      <c r="Q149"/>
      <c r="R149" s="64">
        <v>58</v>
      </c>
      <c r="S149" s="67">
        <f t="shared" si="19"/>
        <v>62.565981802137316</v>
      </c>
      <c r="T149" s="68">
        <f t="shared" si="22"/>
        <v>78.599566133152024</v>
      </c>
      <c r="U149" s="69">
        <f t="shared" si="23"/>
        <v>99.796095651778899</v>
      </c>
      <c r="V149" s="68">
        <f t="shared" si="24"/>
        <v>115.90830953398115</v>
      </c>
      <c r="AE149"/>
      <c r="AH149"/>
      <c r="AN149"/>
      <c r="AW149"/>
      <c r="AX149"/>
    </row>
    <row r="150" spans="2:50">
      <c r="B150" s="30">
        <f t="shared" si="20"/>
        <v>58.5</v>
      </c>
      <c r="C150" s="31">
        <f t="shared" si="15"/>
        <v>0.97499999999999998</v>
      </c>
      <c r="D150" s="48"/>
      <c r="E150" s="48">
        <f t="shared" si="21"/>
        <v>99.215287979805254</v>
      </c>
      <c r="F150" s="48">
        <f t="shared" si="25"/>
        <v>0</v>
      </c>
      <c r="G150" s="48">
        <f t="shared" si="16"/>
        <v>0</v>
      </c>
      <c r="H150" s="48">
        <f t="shared" ca="1" si="17"/>
        <v>0</v>
      </c>
      <c r="I150" s="48">
        <f t="shared" ca="1" si="18"/>
        <v>0</v>
      </c>
      <c r="J150" s="3"/>
      <c r="M150"/>
      <c r="N150"/>
      <c r="O150"/>
      <c r="P150"/>
      <c r="Q150"/>
      <c r="R150" s="64">
        <v>58.5</v>
      </c>
      <c r="S150" s="67">
        <f t="shared" si="19"/>
        <v>62.206656810219201</v>
      </c>
      <c r="T150" s="68">
        <f t="shared" si="22"/>
        <v>78.144804126359546</v>
      </c>
      <c r="U150" s="69">
        <f t="shared" si="23"/>
        <v>99.215287979805254</v>
      </c>
      <c r="V150" s="68">
        <f t="shared" si="24"/>
        <v>115.23175142548314</v>
      </c>
      <c r="AE150"/>
      <c r="AH150"/>
      <c r="AN150"/>
      <c r="AW150"/>
      <c r="AX150"/>
    </row>
    <row r="151" spans="2:50">
      <c r="B151" s="30">
        <f t="shared" si="20"/>
        <v>59</v>
      </c>
      <c r="C151" s="31">
        <f t="shared" si="15"/>
        <v>0.98333333333333328</v>
      </c>
      <c r="D151" s="48"/>
      <c r="E151" s="48">
        <f t="shared" si="21"/>
        <v>98.642760704529877</v>
      </c>
      <c r="F151" s="48">
        <f t="shared" si="25"/>
        <v>0</v>
      </c>
      <c r="G151" s="48">
        <f t="shared" si="16"/>
        <v>0</v>
      </c>
      <c r="H151" s="48">
        <f t="shared" ca="1" si="17"/>
        <v>0</v>
      </c>
      <c r="I151" s="48">
        <f t="shared" ca="1" si="18"/>
        <v>0</v>
      </c>
      <c r="J151" s="3"/>
      <c r="M151"/>
      <c r="N151"/>
      <c r="O151"/>
      <c r="P151"/>
      <c r="Q151"/>
      <c r="R151" s="64">
        <v>59</v>
      </c>
      <c r="S151" s="67">
        <f t="shared" si="19"/>
        <v>61.852427356155566</v>
      </c>
      <c r="T151" s="68">
        <f t="shared" si="22"/>
        <v>77.696510195381066</v>
      </c>
      <c r="U151" s="69">
        <f t="shared" si="23"/>
        <v>98.642760704529877</v>
      </c>
      <c r="V151" s="68">
        <f t="shared" si="24"/>
        <v>114.56485019875653</v>
      </c>
      <c r="AE151"/>
      <c r="AH151"/>
      <c r="AN151"/>
      <c r="AW151"/>
      <c r="AX151"/>
    </row>
    <row r="152" spans="2:50">
      <c r="B152" s="30">
        <f t="shared" si="20"/>
        <v>59.5</v>
      </c>
      <c r="C152" s="31">
        <f t="shared" si="15"/>
        <v>0.9916666666666667</v>
      </c>
      <c r="D152" s="48"/>
      <c r="E152" s="48">
        <f t="shared" si="21"/>
        <v>98.07832709068586</v>
      </c>
      <c r="F152" s="48">
        <f t="shared" si="25"/>
        <v>0</v>
      </c>
      <c r="G152" s="48">
        <f t="shared" si="16"/>
        <v>0</v>
      </c>
      <c r="H152" s="48">
        <f t="shared" ca="1" si="17"/>
        <v>0</v>
      </c>
      <c r="I152" s="48">
        <f t="shared" ca="1" si="18"/>
        <v>0</v>
      </c>
      <c r="J152" s="3"/>
      <c r="M152"/>
      <c r="N152"/>
      <c r="O152"/>
      <c r="P152"/>
      <c r="Q152"/>
      <c r="R152" s="64">
        <v>59.5</v>
      </c>
      <c r="S152" s="67">
        <f t="shared" si="19"/>
        <v>61.503178909526518</v>
      </c>
      <c r="T152" s="68">
        <f t="shared" si="22"/>
        <v>77.254538690728054</v>
      </c>
      <c r="U152" s="69">
        <f t="shared" si="23"/>
        <v>98.07832709068586</v>
      </c>
      <c r="V152" s="68">
        <f t="shared" si="24"/>
        <v>113.90738791607019</v>
      </c>
      <c r="AE152"/>
      <c r="AH152"/>
      <c r="AN152"/>
      <c r="AW152"/>
      <c r="AX152"/>
    </row>
    <row r="153" spans="2:50">
      <c r="B153" s="30">
        <f t="shared" si="20"/>
        <v>60</v>
      </c>
      <c r="C153" s="31">
        <f t="shared" si="15"/>
        <v>1</v>
      </c>
      <c r="D153" s="48"/>
      <c r="E153" s="48">
        <f t="shared" si="21"/>
        <v>97.521806137250678</v>
      </c>
      <c r="F153" s="48">
        <f t="shared" si="25"/>
        <v>0</v>
      </c>
      <c r="G153" s="48">
        <f t="shared" si="16"/>
        <v>0</v>
      </c>
      <c r="H153" s="48">
        <f t="shared" ca="1" si="17"/>
        <v>0</v>
      </c>
      <c r="I153" s="48">
        <f t="shared" ca="1" si="18"/>
        <v>0</v>
      </c>
      <c r="J153" s="3"/>
      <c r="M153"/>
      <c r="N153"/>
      <c r="O153"/>
      <c r="P153"/>
      <c r="Q153"/>
      <c r="R153" s="64">
        <v>60</v>
      </c>
      <c r="S153" s="67">
        <f t="shared" si="19"/>
        <v>61.158800448429844</v>
      </c>
      <c r="T153" s="68">
        <f t="shared" si="22"/>
        <v>76.818748430712674</v>
      </c>
      <c r="U153" s="69">
        <f t="shared" si="23"/>
        <v>97.521806137250678</v>
      </c>
      <c r="V153" s="68">
        <f t="shared" si="24"/>
        <v>113.25915333568003</v>
      </c>
      <c r="AE153"/>
      <c r="AH153"/>
      <c r="AN153"/>
      <c r="AW153"/>
      <c r="AX153"/>
    </row>
    <row r="154" spans="2:50">
      <c r="B154" s="30">
        <f t="shared" si="20"/>
        <v>60.5</v>
      </c>
      <c r="C154" s="31">
        <f t="shared" si="15"/>
        <v>1.0083333333333333</v>
      </c>
      <c r="D154" s="48"/>
      <c r="E154" s="48">
        <f t="shared" si="21"/>
        <v>96.973022355362929</v>
      </c>
      <c r="F154" s="48">
        <f t="shared" si="25"/>
        <v>0</v>
      </c>
      <c r="G154" s="48">
        <f t="shared" si="16"/>
        <v>0</v>
      </c>
      <c r="H154" s="48">
        <f t="shared" ca="1" si="17"/>
        <v>0</v>
      </c>
      <c r="I154" s="48">
        <f t="shared" ca="1" si="18"/>
        <v>0</v>
      </c>
      <c r="J154" s="3"/>
      <c r="M154"/>
      <c r="N154"/>
      <c r="O154"/>
      <c r="P154"/>
      <c r="Q154"/>
      <c r="R154" s="64">
        <v>60.5</v>
      </c>
      <c r="S154" s="67">
        <f t="shared" si="19"/>
        <v>60.819184323854884</v>
      </c>
      <c r="T154" s="68">
        <f t="shared" si="22"/>
        <v>76.389002528558009</v>
      </c>
      <c r="U154" s="69">
        <f t="shared" si="23"/>
        <v>96.973022355362929</v>
      </c>
      <c r="V154" s="68">
        <f t="shared" si="24"/>
        <v>112.61994165238902</v>
      </c>
      <c r="AE154"/>
      <c r="AH154"/>
      <c r="AN154"/>
      <c r="AW154"/>
      <c r="AX154"/>
    </row>
    <row r="155" spans="2:50">
      <c r="B155" s="30">
        <f t="shared" si="20"/>
        <v>61</v>
      </c>
      <c r="C155" s="31">
        <f t="shared" si="15"/>
        <v>1.0166666666666666</v>
      </c>
      <c r="D155" s="48"/>
      <c r="E155" s="48">
        <f t="shared" si="21"/>
        <v>96.431805556592238</v>
      </c>
      <c r="F155" s="48">
        <f t="shared" si="25"/>
        <v>0</v>
      </c>
      <c r="G155" s="48">
        <f t="shared" si="16"/>
        <v>0</v>
      </c>
      <c r="H155" s="48">
        <f t="shared" ca="1" si="17"/>
        <v>0</v>
      </c>
      <c r="I155" s="48">
        <f t="shared" ca="1" si="18"/>
        <v>0</v>
      </c>
      <c r="J155" s="3"/>
      <c r="M155"/>
      <c r="N155"/>
      <c r="O155"/>
      <c r="P155"/>
      <c r="Q155"/>
      <c r="R155" s="64">
        <v>61</v>
      </c>
      <c r="S155" s="67">
        <f t="shared" si="19"/>
        <v>60.484226130369258</v>
      </c>
      <c r="T155" s="68">
        <f t="shared" si="22"/>
        <v>75.965168227562714</v>
      </c>
      <c r="U155" s="69">
        <f t="shared" si="23"/>
        <v>96.431805556592238</v>
      </c>
      <c r="V155" s="68">
        <f t="shared" si="24"/>
        <v>111.98955425020722</v>
      </c>
      <c r="AE155"/>
      <c r="AH155"/>
      <c r="AN155"/>
      <c r="AW155"/>
      <c r="AX155"/>
    </row>
    <row r="156" spans="2:50">
      <c r="B156" s="30">
        <f t="shared" si="20"/>
        <v>61.5</v>
      </c>
      <c r="C156" s="31">
        <f t="shared" si="15"/>
        <v>1.0249999999999999</v>
      </c>
      <c r="D156" s="48"/>
      <c r="E156" s="48">
        <f t="shared" si="21"/>
        <v>95.897990650999702</v>
      </c>
      <c r="F156" s="48">
        <f t="shared" si="25"/>
        <v>0</v>
      </c>
      <c r="G156" s="48">
        <f t="shared" si="16"/>
        <v>0</v>
      </c>
      <c r="H156" s="48">
        <f t="shared" ca="1" si="17"/>
        <v>0</v>
      </c>
      <c r="I156" s="48">
        <f t="shared" ca="1" si="18"/>
        <v>0</v>
      </c>
      <c r="J156" s="3"/>
      <c r="M156"/>
      <c r="N156"/>
      <c r="O156"/>
      <c r="P156"/>
      <c r="Q156"/>
      <c r="R156" s="64">
        <v>61.5</v>
      </c>
      <c r="S156" s="67">
        <f t="shared" si="19"/>
        <v>60.153824582775719</v>
      </c>
      <c r="T156" s="68">
        <f t="shared" si="22"/>
        <v>75.547116743882043</v>
      </c>
      <c r="U156" s="69">
        <f t="shared" si="23"/>
        <v>95.897990650999702</v>
      </c>
      <c r="V156" s="68">
        <f t="shared" si="24"/>
        <v>111.36779846645136</v>
      </c>
      <c r="AE156"/>
      <c r="AH156"/>
      <c r="AN156"/>
      <c r="AW156"/>
      <c r="AX156"/>
    </row>
    <row r="157" spans="2:50">
      <c r="B157" s="30">
        <f t="shared" si="20"/>
        <v>62</v>
      </c>
      <c r="C157" s="31">
        <f t="shared" si="15"/>
        <v>1.0333333333333334</v>
      </c>
      <c r="D157" s="48"/>
      <c r="E157" s="48">
        <f t="shared" si="21"/>
        <v>95.371417454460271</v>
      </c>
      <c r="F157" s="48">
        <f t="shared" si="25"/>
        <v>0</v>
      </c>
      <c r="G157" s="48">
        <f t="shared" si="16"/>
        <v>0</v>
      </c>
      <c r="H157" s="48">
        <f t="shared" ca="1" si="17"/>
        <v>0</v>
      </c>
      <c r="I157" s="48">
        <f t="shared" ca="1" si="18"/>
        <v>0</v>
      </c>
      <c r="J157" s="3"/>
      <c r="M157"/>
      <c r="N157"/>
      <c r="O157"/>
      <c r="P157"/>
      <c r="Q157"/>
      <c r="R157" s="64">
        <v>62</v>
      </c>
      <c r="S157" s="67">
        <f t="shared" si="19"/>
        <v>59.827881398417638</v>
      </c>
      <c r="T157" s="68">
        <f t="shared" si="22"/>
        <v>75.134723116515516</v>
      </c>
      <c r="U157" s="69">
        <f t="shared" si="23"/>
        <v>95.371417454460271</v>
      </c>
      <c r="V157" s="68">
        <f t="shared" si="24"/>
        <v>110.7544873666691</v>
      </c>
      <c r="AE157"/>
      <c r="AH157"/>
      <c r="AN157"/>
      <c r="AW157"/>
      <c r="AX157"/>
    </row>
    <row r="158" spans="2:50">
      <c r="B158" s="30">
        <f t="shared" si="20"/>
        <v>62.5</v>
      </c>
      <c r="C158" s="31">
        <f t="shared" si="15"/>
        <v>1.0416666666666667</v>
      </c>
      <c r="D158" s="48"/>
      <c r="E158" s="48">
        <f t="shared" si="21"/>
        <v>94.851930504751877</v>
      </c>
      <c r="F158" s="48">
        <f t="shared" si="25"/>
        <v>0</v>
      </c>
      <c r="G158" s="48">
        <f t="shared" si="16"/>
        <v>0</v>
      </c>
      <c r="H158" s="48">
        <f t="shared" ca="1" si="17"/>
        <v>0</v>
      </c>
      <c r="I158" s="48">
        <f t="shared" ca="1" si="18"/>
        <v>0</v>
      </c>
      <c r="J158" s="3"/>
      <c r="M158"/>
      <c r="N158"/>
      <c r="O158"/>
      <c r="P158"/>
      <c r="Q158"/>
      <c r="R158" s="64">
        <v>62.5</v>
      </c>
      <c r="S158" s="67">
        <f t="shared" si="19"/>
        <v>59.506301184830917</v>
      </c>
      <c r="T158" s="68">
        <f t="shared" si="22"/>
        <v>74.727866064114707</v>
      </c>
      <c r="U158" s="69">
        <f t="shared" si="23"/>
        <v>94.851930504751877</v>
      </c>
      <c r="V158" s="68">
        <f t="shared" si="24"/>
        <v>110.14943952980673</v>
      </c>
      <c r="AE158"/>
      <c r="AH158"/>
      <c r="AN158"/>
      <c r="AW158"/>
      <c r="AX158"/>
    </row>
    <row r="159" spans="2:50">
      <c r="B159" s="30">
        <f t="shared" si="20"/>
        <v>63</v>
      </c>
      <c r="C159" s="31">
        <f t="shared" si="15"/>
        <v>1.05</v>
      </c>
      <c r="D159" s="48"/>
      <c r="E159" s="48">
        <f t="shared" si="21"/>
        <v>94.339378885945877</v>
      </c>
      <c r="F159" s="48">
        <f t="shared" si="25"/>
        <v>0</v>
      </c>
      <c r="G159" s="48">
        <f t="shared" si="16"/>
        <v>0</v>
      </c>
      <c r="H159" s="48">
        <f t="shared" ca="1" si="17"/>
        <v>0</v>
      </c>
      <c r="I159" s="48">
        <f t="shared" ca="1" si="18"/>
        <v>0</v>
      </c>
      <c r="J159" s="3"/>
      <c r="M159"/>
      <c r="N159"/>
      <c r="O159"/>
      <c r="P159"/>
      <c r="Q159"/>
      <c r="R159" s="64">
        <v>63</v>
      </c>
      <c r="S159" s="67">
        <f t="shared" si="19"/>
        <v>59.188991332459459</v>
      </c>
      <c r="T159" s="68">
        <f t="shared" si="22"/>
        <v>74.326427848250304</v>
      </c>
      <c r="U159" s="69">
        <f t="shared" si="23"/>
        <v>94.339378885945877</v>
      </c>
      <c r="V159" s="68">
        <f t="shared" si="24"/>
        <v>109.55247884307765</v>
      </c>
      <c r="AE159"/>
      <c r="AH159"/>
      <c r="AN159"/>
      <c r="AW159"/>
      <c r="AX159"/>
    </row>
    <row r="160" spans="2:50">
      <c r="B160" s="30">
        <f t="shared" si="20"/>
        <v>63.5</v>
      </c>
      <c r="C160" s="31">
        <f t="shared" si="15"/>
        <v>1.0583333333333333</v>
      </c>
      <c r="D160" s="48"/>
      <c r="E160" s="48">
        <f t="shared" si="21"/>
        <v>93.833616060661228</v>
      </c>
      <c r="F160" s="48">
        <f t="shared" si="25"/>
        <v>0</v>
      </c>
      <c r="G160" s="48">
        <f t="shared" si="16"/>
        <v>0</v>
      </c>
      <c r="H160" s="48">
        <f t="shared" ca="1" si="17"/>
        <v>0</v>
      </c>
      <c r="I160" s="48">
        <f t="shared" ca="1" si="18"/>
        <v>0</v>
      </c>
      <c r="J160" s="3"/>
      <c r="M160"/>
      <c r="N160"/>
      <c r="O160"/>
      <c r="P160"/>
      <c r="Q160"/>
      <c r="R160" s="64">
        <v>63.5</v>
      </c>
      <c r="S160" s="67">
        <f t="shared" si="19"/>
        <v>58.875861912167217</v>
      </c>
      <c r="T160" s="68">
        <f t="shared" si="22"/>
        <v>73.930294142797649</v>
      </c>
      <c r="U160" s="69">
        <f t="shared" si="23"/>
        <v>93.833616060661228</v>
      </c>
      <c r="V160" s="68">
        <f t="shared" si="24"/>
        <v>108.96343430601972</v>
      </c>
      <c r="AE160"/>
      <c r="AH160"/>
      <c r="AN160"/>
      <c r="AW160"/>
      <c r="AX160"/>
    </row>
    <row r="161" spans="2:50">
      <c r="B161" s="30">
        <f t="shared" si="20"/>
        <v>64</v>
      </c>
      <c r="C161" s="31">
        <f t="shared" si="15"/>
        <v>1.0666666666666667</v>
      </c>
      <c r="D161" s="48"/>
      <c r="E161" s="48">
        <f t="shared" si="21"/>
        <v>93.334499709772075</v>
      </c>
      <c r="F161" s="48">
        <f t="shared" ref="F161:F192" si="26">E161*$B$11</f>
        <v>0</v>
      </c>
      <c r="G161" s="48">
        <f t="shared" si="16"/>
        <v>0</v>
      </c>
      <c r="H161" s="48">
        <f t="shared" ca="1" si="17"/>
        <v>0</v>
      </c>
      <c r="I161" s="48">
        <f t="shared" ca="1" si="18"/>
        <v>0</v>
      </c>
      <c r="J161" s="3"/>
      <c r="M161"/>
      <c r="N161"/>
      <c r="O161"/>
      <c r="P161"/>
      <c r="Q161"/>
      <c r="R161" s="64">
        <v>64</v>
      </c>
      <c r="S161" s="67">
        <f t="shared" si="19"/>
        <v>58.566825577297152</v>
      </c>
      <c r="T161" s="68">
        <f t="shared" si="22"/>
        <v>73.539353909122042</v>
      </c>
      <c r="U161" s="69">
        <f t="shared" si="23"/>
        <v>93.334499709772075</v>
      </c>
      <c r="V161" s="68">
        <f t="shared" si="24"/>
        <v>108.38213984326192</v>
      </c>
      <c r="AE161"/>
      <c r="AH161"/>
      <c r="AN161"/>
      <c r="AW161"/>
      <c r="AX161"/>
    </row>
    <row r="162" spans="2:50">
      <c r="B162" s="30">
        <f t="shared" si="20"/>
        <v>64.5</v>
      </c>
      <c r="C162" s="31">
        <f t="shared" ref="C162:C213" si="27">B162/60</f>
        <v>1.075</v>
      </c>
      <c r="D162" s="48"/>
      <c r="E162" s="48">
        <f t="shared" si="21"/>
        <v>92.841891579181905</v>
      </c>
      <c r="F162" s="48">
        <f t="shared" si="26"/>
        <v>0</v>
      </c>
      <c r="G162" s="48">
        <f t="shared" ref="G162:G213" si="28">F162*60*B162/1000</f>
        <v>0</v>
      </c>
      <c r="H162" s="48">
        <f t="shared" ref="H162:H213" ca="1" si="29">B162*60/1000*$B$13</f>
        <v>0</v>
      </c>
      <c r="I162" s="48">
        <f t="shared" ref="I162:I213" ca="1" si="30">G162-H162</f>
        <v>0</v>
      </c>
      <c r="J162" s="3"/>
      <c r="M162"/>
      <c r="N162"/>
      <c r="O162"/>
      <c r="P162"/>
      <c r="Q162"/>
      <c r="R162" s="64">
        <v>64.5</v>
      </c>
      <c r="S162" s="67">
        <f t="shared" ref="S162:S213" si="31">954.11*R162^-0.671</f>
        <v>58.261797470041017</v>
      </c>
      <c r="T162" s="68">
        <f t="shared" si="22"/>
        <v>73.153499276762474</v>
      </c>
      <c r="U162" s="69">
        <f t="shared" si="23"/>
        <v>92.841891579181905</v>
      </c>
      <c r="V162" s="68">
        <f t="shared" si="24"/>
        <v>107.80843412554756</v>
      </c>
      <c r="AE162"/>
      <c r="AH162"/>
      <c r="AN162"/>
      <c r="AW162"/>
      <c r="AX162"/>
    </row>
    <row r="163" spans="2:50">
      <c r="B163" s="30">
        <f t="shared" ref="B163:B226" si="32">+B162+0.5</f>
        <v>65</v>
      </c>
      <c r="C163" s="31">
        <f t="shared" si="27"/>
        <v>1.0833333333333333</v>
      </c>
      <c r="D163" s="48"/>
      <c r="E163" s="48">
        <f t="shared" ref="E163:E226" si="33">VLOOKUP(B163,$R$34:$V$273,$B$15+1)</f>
        <v>92.355657333300826</v>
      </c>
      <c r="F163" s="48">
        <f t="shared" si="26"/>
        <v>0</v>
      </c>
      <c r="G163" s="48">
        <f t="shared" si="28"/>
        <v>0</v>
      </c>
      <c r="H163" s="48">
        <f t="shared" ca="1" si="29"/>
        <v>0</v>
      </c>
      <c r="I163" s="48">
        <f t="shared" ca="1" si="30"/>
        <v>0</v>
      </c>
      <c r="J163" s="3"/>
      <c r="M163"/>
      <c r="N163"/>
      <c r="O163"/>
      <c r="P163"/>
      <c r="Q163"/>
      <c r="R163" s="64">
        <v>65</v>
      </c>
      <c r="S163" s="67">
        <f t="shared" si="31"/>
        <v>57.960695131899058</v>
      </c>
      <c r="T163" s="68">
        <f t="shared" ref="T163:T213" si="34">1223.2*R163^-0.676</f>
        <v>72.772625429331796</v>
      </c>
      <c r="U163" s="69">
        <f t="shared" ref="U163:U213" si="35">1578.5*R163^-0.68</f>
        <v>92.355657333300826</v>
      </c>
      <c r="V163" s="68">
        <f t="shared" ref="V163:V213" si="36">1848.3*R163^-0.682</f>
        <v>107.24216039859085</v>
      </c>
      <c r="AE163"/>
      <c r="AH163"/>
      <c r="AN163"/>
      <c r="AW163"/>
      <c r="AX163"/>
    </row>
    <row r="164" spans="2:50">
      <c r="B164" s="30">
        <f t="shared" si="32"/>
        <v>65.5</v>
      </c>
      <c r="C164" s="31">
        <f t="shared" si="27"/>
        <v>1.0916666666666666</v>
      </c>
      <c r="D164" s="48"/>
      <c r="E164" s="48">
        <f t="shared" si="33"/>
        <v>91.875666414883554</v>
      </c>
      <c r="F164" s="48">
        <f t="shared" si="26"/>
        <v>0</v>
      </c>
      <c r="G164" s="48">
        <f t="shared" si="28"/>
        <v>0</v>
      </c>
      <c r="H164" s="48">
        <f t="shared" ca="1" si="29"/>
        <v>0</v>
      </c>
      <c r="I164" s="48">
        <f t="shared" ca="1" si="30"/>
        <v>0</v>
      </c>
      <c r="J164" s="3"/>
      <c r="M164"/>
      <c r="N164"/>
      <c r="O164"/>
      <c r="P164"/>
      <c r="Q164"/>
      <c r="R164" s="64">
        <v>65.5</v>
      </c>
      <c r="S164" s="67">
        <f t="shared" si="31"/>
        <v>57.663438418020732</v>
      </c>
      <c r="T164" s="68">
        <f t="shared" si="34"/>
        <v>72.396630495366381</v>
      </c>
      <c r="U164" s="69">
        <f t="shared" si="35"/>
        <v>91.875666414883554</v>
      </c>
      <c r="V164" s="68">
        <f t="shared" si="36"/>
        <v>106.68316631936459</v>
      </c>
      <c r="AE164"/>
      <c r="AH164"/>
      <c r="AN164"/>
      <c r="AW164"/>
      <c r="AX164"/>
    </row>
    <row r="165" spans="2:50">
      <c r="B165" s="30">
        <f t="shared" si="32"/>
        <v>66</v>
      </c>
      <c r="C165" s="31">
        <f t="shared" si="27"/>
        <v>1.1000000000000001</v>
      </c>
      <c r="D165" s="48"/>
      <c r="E165" s="48">
        <f t="shared" si="33"/>
        <v>91.40179191090661</v>
      </c>
      <c r="F165" s="48">
        <f t="shared" si="26"/>
        <v>0</v>
      </c>
      <c r="G165" s="48">
        <f t="shared" si="28"/>
        <v>0</v>
      </c>
      <c r="H165" s="48">
        <f t="shared" ca="1" si="29"/>
        <v>0</v>
      </c>
      <c r="I165" s="48">
        <f t="shared" ca="1" si="30"/>
        <v>0</v>
      </c>
      <c r="J165" s="3"/>
      <c r="M165"/>
      <c r="N165"/>
      <c r="O165"/>
      <c r="P165"/>
      <c r="Q165"/>
      <c r="R165" s="64">
        <v>66</v>
      </c>
      <c r="S165" s="67">
        <f t="shared" si="31"/>
        <v>57.369949415230181</v>
      </c>
      <c r="T165" s="68">
        <f t="shared" si="34"/>
        <v>72.025415443875559</v>
      </c>
      <c r="U165" s="69">
        <f t="shared" si="35"/>
        <v>91.40179191090661</v>
      </c>
      <c r="V165" s="68">
        <f t="shared" si="36"/>
        <v>106.13130379944479</v>
      </c>
      <c r="AE165"/>
      <c r="AH165"/>
      <c r="AN165"/>
      <c r="AW165"/>
      <c r="AX165"/>
    </row>
    <row r="166" spans="2:50">
      <c r="B166" s="30">
        <f t="shared" si="32"/>
        <v>66.5</v>
      </c>
      <c r="C166" s="31">
        <f t="shared" si="27"/>
        <v>1.1083333333333334</v>
      </c>
      <c r="D166" s="48"/>
      <c r="E166" s="48">
        <f t="shared" si="33"/>
        <v>90.933910424179288</v>
      </c>
      <c r="F166" s="48">
        <f t="shared" si="26"/>
        <v>0</v>
      </c>
      <c r="G166" s="48">
        <f t="shared" si="28"/>
        <v>0</v>
      </c>
      <c r="H166" s="48">
        <f t="shared" ca="1" si="29"/>
        <v>0</v>
      </c>
      <c r="I166" s="48">
        <f t="shared" ca="1" si="30"/>
        <v>0</v>
      </c>
      <c r="J166" s="3"/>
      <c r="M166"/>
      <c r="N166"/>
      <c r="O166"/>
      <c r="P166"/>
      <c r="Q166"/>
      <c r="R166" s="64">
        <v>66.5</v>
      </c>
      <c r="S166" s="67">
        <f t="shared" si="31"/>
        <v>57.080152363551242</v>
      </c>
      <c r="T166" s="68">
        <f t="shared" si="34"/>
        <v>71.658883984353707</v>
      </c>
      <c r="U166" s="69">
        <f t="shared" si="35"/>
        <v>90.933910424179288</v>
      </c>
      <c r="V166" s="68">
        <f t="shared" si="36"/>
        <v>105.58642885505431</v>
      </c>
      <c r="AE166"/>
      <c r="AH166"/>
      <c r="AN166"/>
      <c r="AW166"/>
      <c r="AX166"/>
    </row>
    <row r="167" spans="2:50">
      <c r="B167" s="30">
        <f t="shared" si="32"/>
        <v>67</v>
      </c>
      <c r="C167" s="31">
        <f t="shared" si="27"/>
        <v>1.1166666666666667</v>
      </c>
      <c r="D167" s="48"/>
      <c r="E167" s="48">
        <f t="shared" si="33"/>
        <v>90.471901950404629</v>
      </c>
      <c r="F167" s="48">
        <f t="shared" si="26"/>
        <v>0</v>
      </c>
      <c r="G167" s="48">
        <f t="shared" si="28"/>
        <v>0</v>
      </c>
      <c r="H167" s="48">
        <f t="shared" ca="1" si="29"/>
        <v>0</v>
      </c>
      <c r="I167" s="48">
        <f t="shared" ca="1" si="30"/>
        <v>0</v>
      </c>
      <c r="J167" s="3"/>
      <c r="M167"/>
      <c r="N167"/>
      <c r="O167"/>
      <c r="P167"/>
      <c r="Q167"/>
      <c r="R167" s="64">
        <v>67</v>
      </c>
      <c r="S167" s="67">
        <f t="shared" si="31"/>
        <v>56.793973581058125</v>
      </c>
      <c r="T167" s="68">
        <f t="shared" si="34"/>
        <v>71.296942471033105</v>
      </c>
      <c r="U167" s="69">
        <f t="shared" si="35"/>
        <v>90.471901950404629</v>
      </c>
      <c r="V167" s="68">
        <f t="shared" si="36"/>
        <v>105.04840146347472</v>
      </c>
      <c r="AE167"/>
      <c r="AH167"/>
      <c r="AN167"/>
      <c r="AW167"/>
      <c r="AX167"/>
    </row>
    <row r="168" spans="2:50">
      <c r="B168" s="30">
        <f t="shared" si="32"/>
        <v>67.5</v>
      </c>
      <c r="C168" s="31">
        <f t="shared" si="27"/>
        <v>1.125</v>
      </c>
      <c r="D168" s="48"/>
      <c r="E168" s="48">
        <f t="shared" si="33"/>
        <v>90.015649760418228</v>
      </c>
      <c r="F168" s="48">
        <f t="shared" si="26"/>
        <v>0</v>
      </c>
      <c r="G168" s="48">
        <f t="shared" si="28"/>
        <v>0</v>
      </c>
      <c r="H168" s="48">
        <f t="shared" ca="1" si="29"/>
        <v>0</v>
      </c>
      <c r="I168" s="48">
        <f t="shared" ca="1" si="30"/>
        <v>0</v>
      </c>
      <c r="J168" s="3"/>
      <c r="M168"/>
      <c r="N168"/>
      <c r="O168"/>
      <c r="P168"/>
      <c r="Q168"/>
      <c r="R168" s="64">
        <v>67.5</v>
      </c>
      <c r="S168" s="67">
        <f t="shared" si="31"/>
        <v>56.511341391886219</v>
      </c>
      <c r="T168" s="68">
        <f t="shared" si="34"/>
        <v>70.939499811167181</v>
      </c>
      <c r="U168" s="69">
        <f t="shared" si="35"/>
        <v>90.015649760418228</v>
      </c>
      <c r="V168" s="68">
        <f t="shared" si="36"/>
        <v>104.51708542550693</v>
      </c>
      <c r="AE168"/>
      <c r="AH168"/>
      <c r="AN168"/>
      <c r="AW168"/>
      <c r="AX168"/>
    </row>
    <row r="169" spans="2:50">
      <c r="B169" s="30">
        <f t="shared" si="32"/>
        <v>68</v>
      </c>
      <c r="C169" s="31">
        <f t="shared" si="27"/>
        <v>1.1333333333333333</v>
      </c>
      <c r="D169" s="48"/>
      <c r="E169" s="48">
        <f t="shared" si="33"/>
        <v>89.565040287351707</v>
      </c>
      <c r="F169" s="48">
        <f t="shared" si="26"/>
        <v>0</v>
      </c>
      <c r="G169" s="48">
        <f t="shared" si="28"/>
        <v>0</v>
      </c>
      <c r="H169" s="48">
        <f t="shared" ca="1" si="29"/>
        <v>0</v>
      </c>
      <c r="I169" s="48">
        <f t="shared" ca="1" si="30"/>
        <v>0</v>
      </c>
      <c r="J169" s="3"/>
      <c r="M169"/>
      <c r="N169"/>
      <c r="O169"/>
      <c r="P169"/>
      <c r="Q169"/>
      <c r="R169" s="64">
        <v>68</v>
      </c>
      <c r="S169" s="67">
        <f t="shared" si="31"/>
        <v>56.232186057248931</v>
      </c>
      <c r="T169" s="68">
        <f t="shared" si="34"/>
        <v>70.586467377146263</v>
      </c>
      <c r="U169" s="69">
        <f t="shared" si="35"/>
        <v>89.565040287351707</v>
      </c>
      <c r="V169" s="68">
        <f t="shared" si="36"/>
        <v>103.99234823368624</v>
      </c>
      <c r="AE169"/>
      <c r="AH169"/>
      <c r="AN169"/>
      <c r="AW169"/>
      <c r="AX169"/>
    </row>
    <row r="170" spans="2:50">
      <c r="B170" s="30">
        <f t="shared" si="32"/>
        <v>68.5</v>
      </c>
      <c r="C170" s="31">
        <f t="shared" si="27"/>
        <v>1.1416666666666666</v>
      </c>
      <c r="D170" s="48"/>
      <c r="E170" s="48">
        <f t="shared" si="33"/>
        <v>89.119963018479254</v>
      </c>
      <c r="F170" s="48">
        <f t="shared" si="26"/>
        <v>0</v>
      </c>
      <c r="G170" s="48">
        <f t="shared" si="28"/>
        <v>0</v>
      </c>
      <c r="H170" s="48">
        <f t="shared" ca="1" si="29"/>
        <v>0</v>
      </c>
      <c r="I170" s="48">
        <f t="shared" ca="1" si="30"/>
        <v>0</v>
      </c>
      <c r="J170" s="3"/>
      <c r="M170"/>
      <c r="N170"/>
      <c r="O170"/>
      <c r="P170"/>
      <c r="Q170"/>
      <c r="R170" s="64">
        <v>68.5</v>
      </c>
      <c r="S170" s="67">
        <f t="shared" si="31"/>
        <v>55.956439709313216</v>
      </c>
      <c r="T170" s="68">
        <f t="shared" si="34"/>
        <v>70.237758922258593</v>
      </c>
      <c r="U170" s="69">
        <f t="shared" si="35"/>
        <v>89.119963018479254</v>
      </c>
      <c r="V170" s="68">
        <f t="shared" si="36"/>
        <v>103.47406094596883</v>
      </c>
      <c r="AE170"/>
      <c r="AH170"/>
      <c r="AN170"/>
      <c r="AW170"/>
      <c r="AX170"/>
    </row>
    <row r="171" spans="2:50">
      <c r="B171" s="30">
        <f t="shared" si="32"/>
        <v>69</v>
      </c>
      <c r="C171" s="31">
        <f t="shared" si="27"/>
        <v>1.1499999999999999</v>
      </c>
      <c r="D171" s="48"/>
      <c r="E171" s="48">
        <f t="shared" si="33"/>
        <v>88.680310391521658</v>
      </c>
      <c r="F171" s="48">
        <f t="shared" si="26"/>
        <v>0</v>
      </c>
      <c r="G171" s="48">
        <f t="shared" si="28"/>
        <v>0</v>
      </c>
      <c r="H171" s="48">
        <f t="shared" ca="1" si="29"/>
        <v>0</v>
      </c>
      <c r="I171" s="48">
        <f t="shared" ca="1" si="30"/>
        <v>0</v>
      </c>
      <c r="J171" s="3"/>
      <c r="M171"/>
      <c r="N171"/>
      <c r="O171"/>
      <c r="P171"/>
      <c r="Q171"/>
      <c r="R171" s="64">
        <v>69</v>
      </c>
      <c r="S171" s="67">
        <f t="shared" si="31"/>
        <v>55.684036287795628</v>
      </c>
      <c r="T171" s="68">
        <f t="shared" si="34"/>
        <v>69.893290499920496</v>
      </c>
      <c r="U171" s="69">
        <f t="shared" si="35"/>
        <v>88.680310391521658</v>
      </c>
      <c r="V171" s="68">
        <f t="shared" si="36"/>
        <v>102.96209806462522</v>
      </c>
      <c r="AE171"/>
      <c r="AH171"/>
      <c r="AN171"/>
      <c r="AW171"/>
      <c r="AX171"/>
    </row>
    <row r="172" spans="2:50">
      <c r="B172" s="30">
        <f t="shared" si="32"/>
        <v>69.5</v>
      </c>
      <c r="C172" s="31">
        <f t="shared" si="27"/>
        <v>1.1583333333333334</v>
      </c>
      <c r="D172" s="48"/>
      <c r="E172" s="48">
        <f t="shared" si="33"/>
        <v>88.245977695192138</v>
      </c>
      <c r="F172" s="48">
        <f t="shared" si="26"/>
        <v>0</v>
      </c>
      <c r="G172" s="48">
        <f t="shared" si="28"/>
        <v>0</v>
      </c>
      <c r="H172" s="48">
        <f t="shared" ca="1" si="29"/>
        <v>0</v>
      </c>
      <c r="I172" s="48">
        <f t="shared" ca="1" si="30"/>
        <v>0</v>
      </c>
      <c r="J172" s="3"/>
      <c r="M172"/>
      <c r="N172"/>
      <c r="O172"/>
      <c r="P172"/>
      <c r="Q172"/>
      <c r="R172" s="64">
        <v>69.5</v>
      </c>
      <c r="S172" s="67">
        <f t="shared" si="31"/>
        <v>55.414911479148621</v>
      </c>
      <c r="T172" s="68">
        <f t="shared" si="34"/>
        <v>69.552980386208475</v>
      </c>
      <c r="U172" s="69">
        <f t="shared" si="35"/>
        <v>88.245977695192138</v>
      </c>
      <c r="V172" s="68">
        <f t="shared" si="36"/>
        <v>102.45633742009045</v>
      </c>
      <c r="AE172"/>
      <c r="AH172"/>
      <c r="AN172"/>
      <c r="AW172"/>
      <c r="AX172"/>
    </row>
    <row r="173" spans="2:50">
      <c r="B173" s="30">
        <f t="shared" si="32"/>
        <v>70</v>
      </c>
      <c r="C173" s="31">
        <f t="shared" si="27"/>
        <v>1.1666666666666667</v>
      </c>
      <c r="D173" s="48"/>
      <c r="E173" s="48">
        <f t="shared" si="33"/>
        <v>87.816862973781696</v>
      </c>
      <c r="F173" s="48">
        <f t="shared" si="26"/>
        <v>0</v>
      </c>
      <c r="G173" s="48">
        <f t="shared" si="28"/>
        <v>0</v>
      </c>
      <c r="H173" s="48">
        <f t="shared" ca="1" si="29"/>
        <v>0</v>
      </c>
      <c r="I173" s="48">
        <f t="shared" ca="1" si="30"/>
        <v>0</v>
      </c>
      <c r="J173" s="3"/>
      <c r="M173"/>
      <c r="N173"/>
      <c r="O173"/>
      <c r="P173"/>
      <c r="Q173"/>
      <c r="R173" s="64">
        <v>70</v>
      </c>
      <c r="S173" s="67">
        <f t="shared" si="31"/>
        <v>55.149002658212574</v>
      </c>
      <c r="T173" s="68">
        <f t="shared" si="34"/>
        <v>69.21674900553559</v>
      </c>
      <c r="U173" s="69">
        <f t="shared" si="35"/>
        <v>87.816862973781696</v>
      </c>
      <c r="V173" s="68">
        <f t="shared" si="36"/>
        <v>101.95666005953268</v>
      </c>
      <c r="AE173"/>
      <c r="AH173"/>
      <c r="AN173"/>
      <c r="AW173"/>
      <c r="AX173"/>
    </row>
    <row r="174" spans="2:50">
      <c r="B174" s="30">
        <f t="shared" si="32"/>
        <v>70.5</v>
      </c>
      <c r="C174" s="31">
        <f t="shared" si="27"/>
        <v>1.175</v>
      </c>
      <c r="D174" s="48"/>
      <c r="E174" s="48">
        <f t="shared" si="33"/>
        <v>87.392866935593233</v>
      </c>
      <c r="F174" s="48">
        <f t="shared" si="26"/>
        <v>0</v>
      </c>
      <c r="G174" s="48">
        <f t="shared" si="28"/>
        <v>0</v>
      </c>
      <c r="H174" s="48">
        <f t="shared" ca="1" si="29"/>
        <v>0</v>
      </c>
      <c r="I174" s="48">
        <f t="shared" ca="1" si="30"/>
        <v>0</v>
      </c>
      <c r="J174" s="3"/>
      <c r="M174"/>
      <c r="N174"/>
      <c r="O174"/>
      <c r="P174"/>
      <c r="Q174"/>
      <c r="R174" s="64">
        <v>70.5</v>
      </c>
      <c r="S174" s="67">
        <f t="shared" si="31"/>
        <v>54.8862488322182</v>
      </c>
      <c r="T174" s="68">
        <f t="shared" si="34"/>
        <v>68.884518859323805</v>
      </c>
      <c r="U174" s="69">
        <f t="shared" si="35"/>
        <v>87.392866935593233</v>
      </c>
      <c r="V174" s="68">
        <f t="shared" si="36"/>
        <v>101.46295013991875</v>
      </c>
      <c r="AE174"/>
      <c r="AH174"/>
      <c r="AN174"/>
      <c r="AW174"/>
      <c r="AX174"/>
    </row>
    <row r="175" spans="2:50">
      <c r="B175" s="30">
        <f t="shared" si="32"/>
        <v>71</v>
      </c>
      <c r="C175" s="31">
        <f t="shared" si="27"/>
        <v>1.1833333333333333</v>
      </c>
      <c r="D175" s="48"/>
      <c r="E175" s="48">
        <f t="shared" si="33"/>
        <v>86.973892865041591</v>
      </c>
      <c r="F175" s="48">
        <f t="shared" si="26"/>
        <v>0</v>
      </c>
      <c r="G175" s="48">
        <f t="shared" si="28"/>
        <v>0</v>
      </c>
      <c r="H175" s="48">
        <f t="shared" ca="1" si="29"/>
        <v>0</v>
      </c>
      <c r="I175" s="48">
        <f t="shared" ca="1" si="30"/>
        <v>0</v>
      </c>
      <c r="J175" s="3"/>
      <c r="M175"/>
      <c r="N175"/>
      <c r="O175"/>
      <c r="P175"/>
      <c r="Q175"/>
      <c r="R175" s="64">
        <v>71</v>
      </c>
      <c r="S175" s="67">
        <f t="shared" si="31"/>
        <v>54.626590587026833</v>
      </c>
      <c r="T175" s="68">
        <f t="shared" si="34"/>
        <v>68.556214457529805</v>
      </c>
      <c r="U175" s="69">
        <f t="shared" si="35"/>
        <v>86.973892865041591</v>
      </c>
      <c r="V175" s="68">
        <f t="shared" si="36"/>
        <v>100.97509482536213</v>
      </c>
      <c r="AE175"/>
      <c r="AH175"/>
      <c r="AN175"/>
      <c r="AW175"/>
      <c r="AX175"/>
    </row>
    <row r="176" spans="2:50">
      <c r="B176" s="30">
        <f t="shared" si="32"/>
        <v>71.5</v>
      </c>
      <c r="C176" s="31">
        <f t="shared" si="27"/>
        <v>1.1916666666666667</v>
      </c>
      <c r="D176" s="48"/>
      <c r="E176" s="48">
        <f t="shared" si="33"/>
        <v>86.559846538249687</v>
      </c>
      <c r="F176" s="48">
        <f t="shared" si="26"/>
        <v>0</v>
      </c>
      <c r="G176" s="48">
        <f t="shared" si="28"/>
        <v>0</v>
      </c>
      <c r="H176" s="48">
        <f t="shared" ca="1" si="29"/>
        <v>0</v>
      </c>
      <c r="I176" s="48">
        <f t="shared" ca="1" si="30"/>
        <v>0</v>
      </c>
      <c r="J176" s="3"/>
      <c r="M176"/>
      <c r="N176"/>
      <c r="O176"/>
      <c r="P176"/>
      <c r="Q176"/>
      <c r="R176" s="64">
        <v>71.5</v>
      </c>
      <c r="S176" s="67">
        <f t="shared" si="31"/>
        <v>54.369970035506093</v>
      </c>
      <c r="T176" s="68">
        <f t="shared" si="34"/>
        <v>68.231762252892764</v>
      </c>
      <c r="U176" s="69">
        <f t="shared" si="35"/>
        <v>86.559846538249687</v>
      </c>
      <c r="V176" s="68">
        <f t="shared" si="36"/>
        <v>100.49298418855513</v>
      </c>
      <c r="AE176"/>
      <c r="AH176"/>
      <c r="AN176"/>
      <c r="AW176"/>
      <c r="AX176"/>
    </row>
    <row r="177" spans="2:50">
      <c r="B177" s="30">
        <f t="shared" si="32"/>
        <v>72</v>
      </c>
      <c r="C177" s="31">
        <f t="shared" si="27"/>
        <v>1.2</v>
      </c>
      <c r="D177" s="48"/>
      <c r="E177" s="48">
        <f t="shared" si="33"/>
        <v>86.150636141976975</v>
      </c>
      <c r="F177" s="48">
        <f t="shared" si="26"/>
        <v>0</v>
      </c>
      <c r="G177" s="48">
        <f t="shared" si="28"/>
        <v>0</v>
      </c>
      <c r="H177" s="48">
        <f t="shared" ca="1" si="29"/>
        <v>0</v>
      </c>
      <c r="I177" s="48">
        <f t="shared" ca="1" si="30"/>
        <v>0</v>
      </c>
      <c r="J177" s="3"/>
      <c r="M177"/>
      <c r="N177"/>
      <c r="O177"/>
      <c r="P177"/>
      <c r="Q177"/>
      <c r="R177" s="64">
        <v>72</v>
      </c>
      <c r="S177" s="67">
        <f t="shared" si="31"/>
        <v>54.116330767940426</v>
      </c>
      <c r="T177" s="68">
        <f t="shared" si="34"/>
        <v>67.911090577776022</v>
      </c>
      <c r="U177" s="69">
        <f t="shared" si="35"/>
        <v>86.150636141976975</v>
      </c>
      <c r="V177" s="68">
        <f t="shared" si="36"/>
        <v>100.01651111609408</v>
      </c>
      <c r="AE177"/>
      <c r="AH177"/>
      <c r="AN177"/>
      <c r="AW177"/>
      <c r="AX177"/>
    </row>
    <row r="178" spans="2:50">
      <c r="B178" s="30">
        <f t="shared" si="32"/>
        <v>72.5</v>
      </c>
      <c r="C178" s="31">
        <f t="shared" si="27"/>
        <v>1.2083333333333333</v>
      </c>
      <c r="D178" s="48"/>
      <c r="E178" s="48">
        <f t="shared" si="33"/>
        <v>85.746172195727894</v>
      </c>
      <c r="F178" s="48">
        <f t="shared" si="26"/>
        <v>0</v>
      </c>
      <c r="G178" s="48">
        <f t="shared" si="28"/>
        <v>0</v>
      </c>
      <c r="H178" s="48">
        <f t="shared" ca="1" si="29"/>
        <v>0</v>
      </c>
      <c r="I178" s="48">
        <f t="shared" ca="1" si="30"/>
        <v>0</v>
      </c>
      <c r="J178" s="3"/>
      <c r="M178"/>
      <c r="N178"/>
      <c r="O178"/>
      <c r="P178"/>
      <c r="Q178"/>
      <c r="R178" s="64">
        <v>72.5</v>
      </c>
      <c r="S178" s="67">
        <f t="shared" si="31"/>
        <v>53.865617804383618</v>
      </c>
      <c r="T178" s="68">
        <f t="shared" si="34"/>
        <v>67.594129583484531</v>
      </c>
      <c r="U178" s="69">
        <f t="shared" si="35"/>
        <v>85.746172195727894</v>
      </c>
      <c r="V178" s="68">
        <f t="shared" si="36"/>
        <v>99.545571217519566</v>
      </c>
      <c r="AE178"/>
      <c r="AH178"/>
      <c r="AN178"/>
      <c r="AW178"/>
      <c r="AX178"/>
    </row>
    <row r="179" spans="2:50">
      <c r="B179" s="30">
        <f t="shared" si="32"/>
        <v>73</v>
      </c>
      <c r="C179" s="31">
        <f t="shared" si="27"/>
        <v>1.2166666666666666</v>
      </c>
      <c r="D179" s="48"/>
      <c r="E179" s="48">
        <f t="shared" si="33"/>
        <v>85.34636747689342</v>
      </c>
      <c r="F179" s="48">
        <f t="shared" si="26"/>
        <v>0</v>
      </c>
      <c r="G179" s="48">
        <f t="shared" si="28"/>
        <v>0</v>
      </c>
      <c r="H179" s="48">
        <f t="shared" ca="1" si="29"/>
        <v>0</v>
      </c>
      <c r="I179" s="48">
        <f t="shared" ca="1" si="30"/>
        <v>0</v>
      </c>
      <c r="J179" s="3"/>
      <c r="M179"/>
      <c r="N179"/>
      <c r="O179"/>
      <c r="P179"/>
      <c r="Q179"/>
      <c r="R179" s="64">
        <v>73</v>
      </c>
      <c r="S179" s="67">
        <f t="shared" si="31"/>
        <v>53.617777548863849</v>
      </c>
      <c r="T179" s="68">
        <f t="shared" si="34"/>
        <v>67.280811181943349</v>
      </c>
      <c r="U179" s="69">
        <f t="shared" si="35"/>
        <v>85.34636747689342</v>
      </c>
      <c r="V179" s="68">
        <f t="shared" si="36"/>
        <v>99.080062737899254</v>
      </c>
      <c r="AE179"/>
      <c r="AH179"/>
      <c r="AN179"/>
      <c r="AW179"/>
      <c r="AX179"/>
    </row>
    <row r="180" spans="2:50">
      <c r="B180" s="30">
        <f t="shared" si="32"/>
        <v>73.5</v>
      </c>
      <c r="C180" s="31">
        <f t="shared" si="27"/>
        <v>1.2250000000000001</v>
      </c>
      <c r="D180" s="48"/>
      <c r="E180" s="48">
        <f t="shared" si="33"/>
        <v>84.951136948788516</v>
      </c>
      <c r="F180" s="48">
        <f t="shared" si="26"/>
        <v>0</v>
      </c>
      <c r="G180" s="48">
        <f t="shared" si="28"/>
        <v>0</v>
      </c>
      <c r="H180" s="48">
        <f t="shared" ca="1" si="29"/>
        <v>0</v>
      </c>
      <c r="I180" s="48">
        <f t="shared" ca="1" si="30"/>
        <v>0</v>
      </c>
      <c r="J180" s="3"/>
      <c r="M180"/>
      <c r="N180"/>
      <c r="O180"/>
      <c r="P180"/>
      <c r="Q180"/>
      <c r="R180" s="64">
        <v>73.5</v>
      </c>
      <c r="S180" s="67">
        <f t="shared" si="31"/>
        <v>53.372757745357845</v>
      </c>
      <c r="T180" s="68">
        <f t="shared" si="34"/>
        <v>66.971068989631348</v>
      </c>
      <c r="U180" s="69">
        <f t="shared" si="35"/>
        <v>84.951136948788516</v>
      </c>
      <c r="V180" s="68">
        <f t="shared" si="36"/>
        <v>98.619886473794253</v>
      </c>
      <c r="AE180"/>
      <c r="AH180"/>
      <c r="AN180"/>
      <c r="AW180"/>
      <c r="AX180"/>
    </row>
    <row r="181" spans="2:50">
      <c r="B181" s="30">
        <f t="shared" si="32"/>
        <v>74</v>
      </c>
      <c r="C181" s="31">
        <f t="shared" si="27"/>
        <v>1.2333333333333334</v>
      </c>
      <c r="D181" s="48"/>
      <c r="E181" s="48">
        <f t="shared" si="33"/>
        <v>84.560397691454398</v>
      </c>
      <c r="F181" s="48">
        <f t="shared" si="26"/>
        <v>0</v>
      </c>
      <c r="G181" s="48">
        <f t="shared" si="28"/>
        <v>0</v>
      </c>
      <c r="H181" s="48">
        <f t="shared" ca="1" si="29"/>
        <v>0</v>
      </c>
      <c r="I181" s="48">
        <f t="shared" ca="1" si="30"/>
        <v>0</v>
      </c>
      <c r="J181" s="3"/>
      <c r="M181"/>
      <c r="N181"/>
      <c r="O181"/>
      <c r="P181"/>
      <c r="Q181"/>
      <c r="R181" s="64">
        <v>74</v>
      </c>
      <c r="S181" s="67">
        <f t="shared" si="31"/>
        <v>53.130507435453403</v>
      </c>
      <c r="T181" s="68">
        <f t="shared" si="34"/>
        <v>66.664838273666859</v>
      </c>
      <c r="U181" s="69">
        <f t="shared" si="35"/>
        <v>84.560397691454398</v>
      </c>
      <c r="V181" s="68">
        <f t="shared" si="36"/>
        <v>98.16494569245495</v>
      </c>
      <c r="AE181"/>
      <c r="AH181"/>
      <c r="AN181"/>
      <c r="AW181"/>
      <c r="AX181"/>
    </row>
    <row r="182" spans="2:50">
      <c r="B182" s="30">
        <f t="shared" si="32"/>
        <v>74.5</v>
      </c>
      <c r="C182" s="31">
        <f t="shared" si="27"/>
        <v>1.2416666666666667</v>
      </c>
      <c r="D182" s="48"/>
      <c r="E182" s="48">
        <f t="shared" si="33"/>
        <v>84.174068835101664</v>
      </c>
      <c r="F182" s="48">
        <f t="shared" si="26"/>
        <v>0</v>
      </c>
      <c r="G182" s="48">
        <f t="shared" si="28"/>
        <v>0</v>
      </c>
      <c r="H182" s="48">
        <f t="shared" ca="1" si="29"/>
        <v>0</v>
      </c>
      <c r="I182" s="48">
        <f t="shared" ca="1" si="30"/>
        <v>0</v>
      </c>
      <c r="J182" s="3"/>
      <c r="M182"/>
      <c r="N182"/>
      <c r="O182"/>
      <c r="P182"/>
      <c r="Q182"/>
      <c r="R182" s="64">
        <v>74.5</v>
      </c>
      <c r="S182" s="67">
        <f t="shared" si="31"/>
        <v>52.890976917625579</v>
      </c>
      <c r="T182" s="68">
        <f t="shared" si="34"/>
        <v>66.362055899949894</v>
      </c>
      <c r="U182" s="69">
        <f t="shared" si="35"/>
        <v>84.174068835101664</v>
      </c>
      <c r="V182" s="68">
        <f t="shared" si="36"/>
        <v>97.715146054101496</v>
      </c>
      <c r="AE182"/>
      <c r="AH182"/>
      <c r="AN182"/>
      <c r="AW182"/>
      <c r="AX182"/>
    </row>
    <row r="183" spans="2:50">
      <c r="B183" s="30">
        <f t="shared" si="32"/>
        <v>75</v>
      </c>
      <c r="C183" s="31">
        <f t="shared" si="27"/>
        <v>1.25</v>
      </c>
      <c r="D183" s="48"/>
      <c r="E183" s="48">
        <f t="shared" si="33"/>
        <v>83.792071496075977</v>
      </c>
      <c r="F183" s="48">
        <f t="shared" si="26"/>
        <v>0</v>
      </c>
      <c r="G183" s="48">
        <f t="shared" si="28"/>
        <v>0</v>
      </c>
      <c r="H183" s="48">
        <f t="shared" ca="1" si="29"/>
        <v>0</v>
      </c>
      <c r="I183" s="48">
        <f t="shared" ca="1" si="30"/>
        <v>0</v>
      </c>
      <c r="J183" s="3"/>
      <c r="M183"/>
      <c r="N183"/>
      <c r="O183"/>
      <c r="P183"/>
      <c r="Q183"/>
      <c r="R183" s="64">
        <v>75</v>
      </c>
      <c r="S183" s="67">
        <f t="shared" si="31"/>
        <v>52.654117708053761</v>
      </c>
      <c r="T183" s="68">
        <f t="shared" si="34"/>
        <v>66.062660283268158</v>
      </c>
      <c r="U183" s="69">
        <f t="shared" si="35"/>
        <v>83.792071496075977</v>
      </c>
      <c r="V183" s="68">
        <f t="shared" si="36"/>
        <v>97.270395537151217</v>
      </c>
      <c r="AE183"/>
      <c r="AH183"/>
      <c r="AN183"/>
      <c r="AW183"/>
      <c r="AX183"/>
    </row>
    <row r="184" spans="2:50">
      <c r="B184" s="30">
        <f t="shared" si="32"/>
        <v>75.5</v>
      </c>
      <c r="C184" s="31">
        <f t="shared" si="27"/>
        <v>1.2583333333333333</v>
      </c>
      <c r="D184" s="48"/>
      <c r="E184" s="48">
        <f t="shared" si="33"/>
        <v>83.414328715235413</v>
      </c>
      <c r="F184" s="48">
        <f t="shared" si="26"/>
        <v>0</v>
      </c>
      <c r="G184" s="48">
        <f t="shared" si="28"/>
        <v>0</v>
      </c>
      <c r="H184" s="48">
        <f t="shared" ca="1" si="29"/>
        <v>0</v>
      </c>
      <c r="I184" s="48">
        <f t="shared" ca="1" si="30"/>
        <v>0</v>
      </c>
      <c r="J184" s="3"/>
      <c r="M184"/>
      <c r="N184"/>
      <c r="O184"/>
      <c r="P184"/>
      <c r="Q184"/>
      <c r="R184" s="64">
        <v>75.5</v>
      </c>
      <c r="S184" s="67">
        <f t="shared" si="31"/>
        <v>52.419882502912245</v>
      </c>
      <c r="T184" s="68">
        <f t="shared" si="34"/>
        <v>65.76659133928149</v>
      </c>
      <c r="U184" s="69">
        <f t="shared" si="35"/>
        <v>83.414328715235413</v>
      </c>
      <c r="V184" s="68">
        <f t="shared" si="36"/>
        <v>96.830604366263231</v>
      </c>
      <c r="AE184"/>
      <c r="AH184"/>
      <c r="AN184"/>
      <c r="AW184"/>
      <c r="AX184"/>
    </row>
    <row r="185" spans="2:50">
      <c r="B185" s="30">
        <f t="shared" si="32"/>
        <v>76</v>
      </c>
      <c r="C185" s="31">
        <f t="shared" si="27"/>
        <v>1.2666666666666666</v>
      </c>
      <c r="D185" s="48"/>
      <c r="E185" s="48">
        <f t="shared" si="33"/>
        <v>83.040765398633127</v>
      </c>
      <c r="F185" s="48">
        <f t="shared" si="26"/>
        <v>0</v>
      </c>
      <c r="G185" s="48">
        <f t="shared" si="28"/>
        <v>0</v>
      </c>
      <c r="H185" s="48">
        <f t="shared" ca="1" si="29"/>
        <v>0</v>
      </c>
      <c r="I185" s="48">
        <f t="shared" ca="1" si="30"/>
        <v>0</v>
      </c>
      <c r="J185" s="3"/>
      <c r="M185"/>
      <c r="N185"/>
      <c r="O185"/>
      <c r="P185"/>
      <c r="Q185"/>
      <c r="R185" s="64">
        <v>76</v>
      </c>
      <c r="S185" s="67">
        <f t="shared" si="31"/>
        <v>52.188225142069207</v>
      </c>
      <c r="T185" s="68">
        <f t="shared" si="34"/>
        <v>65.473790438300313</v>
      </c>
      <c r="U185" s="69">
        <f t="shared" si="35"/>
        <v>83.040765398633127</v>
      </c>
      <c r="V185" s="68">
        <f t="shared" si="36"/>
        <v>96.395684943075167</v>
      </c>
      <c r="AE185"/>
      <c r="AH185"/>
      <c r="AN185"/>
      <c r="AW185"/>
      <c r="AX185"/>
    </row>
    <row r="186" spans="2:50">
      <c r="B186" s="30">
        <f t="shared" si="32"/>
        <v>76.5</v>
      </c>
      <c r="C186" s="31">
        <f t="shared" si="27"/>
        <v>1.2749999999999999</v>
      </c>
      <c r="D186" s="48"/>
      <c r="E186" s="48">
        <f t="shared" si="33"/>
        <v>82.671308260403933</v>
      </c>
      <c r="F186" s="48">
        <f t="shared" si="26"/>
        <v>0</v>
      </c>
      <c r="G186" s="48">
        <f t="shared" si="28"/>
        <v>0</v>
      </c>
      <c r="H186" s="48">
        <f t="shared" ca="1" si="29"/>
        <v>0</v>
      </c>
      <c r="I186" s="48">
        <f t="shared" ca="1" si="30"/>
        <v>0</v>
      </c>
      <c r="J186" s="3"/>
      <c r="M186"/>
      <c r="N186"/>
      <c r="O186"/>
      <c r="P186"/>
      <c r="Q186"/>
      <c r="R186" s="64">
        <v>76.5</v>
      </c>
      <c r="S186" s="67">
        <f t="shared" si="31"/>
        <v>51.9591005741324</v>
      </c>
      <c r="T186" s="68">
        <f t="shared" si="34"/>
        <v>65.184200360781304</v>
      </c>
      <c r="U186" s="69">
        <f t="shared" si="35"/>
        <v>82.671308260403933</v>
      </c>
      <c r="V186" s="68">
        <f t="shared" si="36"/>
        <v>95.965551779515238</v>
      </c>
      <c r="AE186"/>
      <c r="AH186"/>
      <c r="AN186"/>
      <c r="AW186"/>
      <c r="AX186"/>
    </row>
    <row r="187" spans="2:50">
      <c r="B187" s="30">
        <f t="shared" si="32"/>
        <v>77</v>
      </c>
      <c r="C187" s="31">
        <f t="shared" si="27"/>
        <v>1.2833333333333334</v>
      </c>
      <c r="D187" s="48"/>
      <c r="E187" s="48">
        <f t="shared" si="33"/>
        <v>82.305885767760003</v>
      </c>
      <c r="F187" s="48">
        <f t="shared" si="26"/>
        <v>0</v>
      </c>
      <c r="G187" s="48">
        <f t="shared" si="28"/>
        <v>0</v>
      </c>
      <c r="H187" s="48">
        <f t="shared" ca="1" si="29"/>
        <v>0</v>
      </c>
      <c r="I187" s="48">
        <f t="shared" ca="1" si="30"/>
        <v>0</v>
      </c>
      <c r="J187" s="3"/>
      <c r="M187"/>
      <c r="N187"/>
      <c r="O187"/>
      <c r="P187"/>
      <c r="Q187"/>
      <c r="R187" s="64">
        <v>77</v>
      </c>
      <c r="S187" s="67">
        <f t="shared" si="31"/>
        <v>51.73246482278379</v>
      </c>
      <c r="T187" s="68">
        <f t="shared" si="34"/>
        <v>64.897765254464616</v>
      </c>
      <c r="U187" s="69">
        <f t="shared" si="35"/>
        <v>82.305885767760003</v>
      </c>
      <c r="V187" s="68">
        <f t="shared" si="36"/>
        <v>95.540121433576942</v>
      </c>
      <c r="AE187"/>
      <c r="AH187"/>
      <c r="AN187"/>
      <c r="AW187"/>
      <c r="AX187"/>
    </row>
    <row r="188" spans="2:50">
      <c r="B188" s="30">
        <f t="shared" si="32"/>
        <v>77.5</v>
      </c>
      <c r="C188" s="31">
        <f t="shared" si="27"/>
        <v>1.2916666666666667</v>
      </c>
      <c r="D188" s="48"/>
      <c r="E188" s="48">
        <f t="shared" si="33"/>
        <v>81.944428088004386</v>
      </c>
      <c r="F188" s="48">
        <f t="shared" si="26"/>
        <v>0</v>
      </c>
      <c r="G188" s="48">
        <f t="shared" si="28"/>
        <v>0</v>
      </c>
      <c r="H188" s="48">
        <f t="shared" ca="1" si="29"/>
        <v>0</v>
      </c>
      <c r="I188" s="48">
        <f t="shared" ca="1" si="30"/>
        <v>0</v>
      </c>
      <c r="J188" s="3"/>
      <c r="M188"/>
      <c r="N188"/>
      <c r="O188"/>
      <c r="P188"/>
      <c r="Q188"/>
      <c r="R188" s="64">
        <v>77.5</v>
      </c>
      <c r="S188" s="67">
        <f t="shared" si="31"/>
        <v>51.508274954346952</v>
      </c>
      <c r="T188" s="68">
        <f t="shared" si="34"/>
        <v>64.614430593082915</v>
      </c>
      <c r="U188" s="69">
        <f t="shared" si="35"/>
        <v>81.944428088004386</v>
      </c>
      <c r="V188" s="68">
        <f t="shared" si="36"/>
        <v>95.119312447451136</v>
      </c>
      <c r="AE188"/>
      <c r="AH188"/>
      <c r="AN188"/>
      <c r="AW188"/>
      <c r="AX188"/>
    </row>
    <row r="189" spans="2:50">
      <c r="B189" s="30">
        <f t="shared" si="32"/>
        <v>78</v>
      </c>
      <c r="C189" s="31">
        <f t="shared" si="27"/>
        <v>1.3</v>
      </c>
      <c r="D189" s="48"/>
      <c r="E189" s="48">
        <f t="shared" si="33"/>
        <v>81.586867037475201</v>
      </c>
      <c r="F189" s="48">
        <f t="shared" si="26"/>
        <v>0</v>
      </c>
      <c r="G189" s="48">
        <f t="shared" si="28"/>
        <v>0</v>
      </c>
      <c r="H189" s="48">
        <f t="shared" ca="1" si="29"/>
        <v>0</v>
      </c>
      <c r="I189" s="48">
        <f t="shared" ca="1" si="30"/>
        <v>0</v>
      </c>
      <c r="J189" s="3"/>
      <c r="M189"/>
      <c r="N189"/>
      <c r="O189"/>
      <c r="P189"/>
      <c r="Q189"/>
      <c r="R189" s="64">
        <v>78</v>
      </c>
      <c r="S189" s="67">
        <f t="shared" si="31"/>
        <v>51.28648904653479</v>
      </c>
      <c r="T189" s="68">
        <f t="shared" si="34"/>
        <v>64.334143136573758</v>
      </c>
      <c r="U189" s="69">
        <f t="shared" si="35"/>
        <v>81.586867037475201</v>
      </c>
      <c r="V189" s="68">
        <f t="shared" si="36"/>
        <v>94.703045287913184</v>
      </c>
      <c r="AE189"/>
      <c r="AH189"/>
      <c r="AN189"/>
      <c r="AW189"/>
      <c r="AX189"/>
    </row>
    <row r="190" spans="2:50">
      <c r="B190" s="30">
        <f t="shared" si="32"/>
        <v>78.5</v>
      </c>
      <c r="C190" s="31">
        <f t="shared" si="27"/>
        <v>1.3083333333333333</v>
      </c>
      <c r="D190" s="48"/>
      <c r="E190" s="48">
        <f t="shared" si="33"/>
        <v>81.233136032339587</v>
      </c>
      <c r="F190" s="48">
        <f t="shared" si="26"/>
        <v>0</v>
      </c>
      <c r="G190" s="48">
        <f t="shared" si="28"/>
        <v>0</v>
      </c>
      <c r="H190" s="48">
        <f t="shared" ca="1" si="29"/>
        <v>0</v>
      </c>
      <c r="I190" s="48">
        <f t="shared" ca="1" si="30"/>
        <v>0</v>
      </c>
      <c r="J190" s="3"/>
      <c r="M190"/>
      <c r="N190"/>
      <c r="O190"/>
      <c r="P190"/>
      <c r="Q190"/>
      <c r="R190" s="64">
        <v>78.5</v>
      </c>
      <c r="S190" s="67">
        <f t="shared" si="31"/>
        <v>51.067066158327378</v>
      </c>
      <c r="T190" s="68">
        <f t="shared" si="34"/>
        <v>64.056850892732214</v>
      </c>
      <c r="U190" s="69">
        <f t="shared" si="35"/>
        <v>81.233136032339587</v>
      </c>
      <c r="V190" s="68">
        <f t="shared" si="36"/>
        <v>94.29124228887035</v>
      </c>
      <c r="AE190"/>
      <c r="AH190"/>
      <c r="AN190"/>
      <c r="AW190"/>
      <c r="AX190"/>
    </row>
    <row r="191" spans="2:50">
      <c r="B191" s="30">
        <f t="shared" si="32"/>
        <v>79</v>
      </c>
      <c r="C191" s="31">
        <f t="shared" si="27"/>
        <v>1.3166666666666667</v>
      </c>
      <c r="D191" s="48"/>
      <c r="E191" s="48">
        <f t="shared" si="33"/>
        <v>80.883170041157967</v>
      </c>
      <c r="F191" s="48">
        <f t="shared" si="26"/>
        <v>0</v>
      </c>
      <c r="G191" s="48">
        <f t="shared" si="28"/>
        <v>0</v>
      </c>
      <c r="H191" s="48">
        <f t="shared" ca="1" si="29"/>
        <v>0</v>
      </c>
      <c r="I191" s="48">
        <f t="shared" ca="1" si="30"/>
        <v>0</v>
      </c>
      <c r="J191" s="3"/>
      <c r="M191"/>
      <c r="N191"/>
      <c r="O191"/>
      <c r="P191"/>
      <c r="Q191"/>
      <c r="R191" s="64">
        <v>79</v>
      </c>
      <c r="S191" s="67">
        <f t="shared" si="31"/>
        <v>50.849966300932124</v>
      </c>
      <c r="T191" s="68">
        <f t="shared" si="34"/>
        <v>63.782503080242726</v>
      </c>
      <c r="U191" s="69">
        <f t="shared" si="35"/>
        <v>80.883170041157967</v>
      </c>
      <c r="V191" s="68">
        <f t="shared" si="36"/>
        <v>93.883827595977337</v>
      </c>
      <c r="AE191"/>
      <c r="AH191"/>
      <c r="AN191"/>
      <c r="AW191"/>
      <c r="AX191"/>
    </row>
    <row r="192" spans="2:50">
      <c r="B192" s="30">
        <f t="shared" si="32"/>
        <v>79.5</v>
      </c>
      <c r="C192" s="31">
        <f t="shared" si="27"/>
        <v>1.325</v>
      </c>
      <c r="D192" s="48"/>
      <c r="E192" s="48">
        <f t="shared" si="33"/>
        <v>80.536905539144485</v>
      </c>
      <c r="F192" s="48">
        <f t="shared" si="26"/>
        <v>0</v>
      </c>
      <c r="G192" s="48">
        <f t="shared" si="28"/>
        <v>0</v>
      </c>
      <c r="H192" s="48">
        <f t="shared" ca="1" si="29"/>
        <v>0</v>
      </c>
      <c r="I192" s="48">
        <f t="shared" ca="1" si="30"/>
        <v>0</v>
      </c>
      <c r="J192" s="3"/>
      <c r="M192"/>
      <c r="N192"/>
      <c r="O192"/>
      <c r="P192"/>
      <c r="Q192"/>
      <c r="R192" s="64">
        <v>79.5</v>
      </c>
      <c r="S192" s="67">
        <f t="shared" si="31"/>
        <v>50.635150409780508</v>
      </c>
      <c r="T192" s="68">
        <f t="shared" si="34"/>
        <v>63.511050093031329</v>
      </c>
      <c r="U192" s="69">
        <f t="shared" si="35"/>
        <v>80.536905539144485</v>
      </c>
      <c r="V192" s="68">
        <f t="shared" si="36"/>
        <v>93.480727113232319</v>
      </c>
      <c r="AE192"/>
      <c r="AH192"/>
      <c r="AN192"/>
      <c r="AW192"/>
      <c r="AX192"/>
    </row>
    <row r="193" spans="1:50">
      <c r="B193" s="30">
        <f t="shared" si="32"/>
        <v>80</v>
      </c>
      <c r="C193" s="31">
        <f t="shared" si="27"/>
        <v>1.3333333333333333</v>
      </c>
      <c r="D193" s="48"/>
      <c r="E193" s="48">
        <f t="shared" si="33"/>
        <v>80.194280464053165</v>
      </c>
      <c r="F193" s="48">
        <f t="shared" ref="F193:F213" si="37">E193*$B$11</f>
        <v>0</v>
      </c>
      <c r="G193" s="48">
        <f t="shared" si="28"/>
        <v>0</v>
      </c>
      <c r="H193" s="48">
        <f t="shared" ca="1" si="29"/>
        <v>0</v>
      </c>
      <c r="I193" s="48">
        <f t="shared" ca="1" si="30"/>
        <v>0</v>
      </c>
      <c r="J193" s="3"/>
      <c r="M193"/>
      <c r="N193"/>
      <c r="O193"/>
      <c r="P193"/>
      <c r="Q193"/>
      <c r="R193" s="64">
        <v>80</v>
      </c>
      <c r="S193" s="67">
        <f t="shared" si="31"/>
        <v>50.422580317518779</v>
      </c>
      <c r="T193" s="68">
        <f t="shared" si="34"/>
        <v>63.242443465884605</v>
      </c>
      <c r="U193" s="69">
        <f t="shared" si="35"/>
        <v>80.194280464053165</v>
      </c>
      <c r="V193" s="68">
        <f t="shared" si="36"/>
        <v>93.081868451472531</v>
      </c>
      <c r="AE193"/>
      <c r="AH193"/>
      <c r="AN193"/>
      <c r="AW193"/>
      <c r="AX193"/>
    </row>
    <row r="194" spans="1:50">
      <c r="B194" s="30">
        <f t="shared" si="32"/>
        <v>80.5</v>
      </c>
      <c r="C194" s="31">
        <f t="shared" si="27"/>
        <v>1.3416666666666666</v>
      </c>
      <c r="D194" s="48"/>
      <c r="E194" s="48">
        <f t="shared" si="33"/>
        <v>79.85523417362171</v>
      </c>
      <c r="F194" s="48">
        <f t="shared" si="37"/>
        <v>0</v>
      </c>
      <c r="G194" s="48">
        <f t="shared" si="28"/>
        <v>0</v>
      </c>
      <c r="H194" s="48">
        <f t="shared" ca="1" si="29"/>
        <v>0</v>
      </c>
      <c r="I194" s="48">
        <f t="shared" ca="1" si="30"/>
        <v>0</v>
      </c>
      <c r="J194" s="3"/>
      <c r="M194"/>
      <c r="N194"/>
      <c r="O194"/>
      <c r="P194"/>
      <c r="Q194"/>
      <c r="R194" s="64">
        <v>80.5</v>
      </c>
      <c r="S194" s="67">
        <f t="shared" si="31"/>
        <v>50.212218727950706</v>
      </c>
      <c r="T194" s="68">
        <f t="shared" si="34"/>
        <v>62.976635841281215</v>
      </c>
      <c r="U194" s="69">
        <f t="shared" si="35"/>
        <v>79.85523417362171</v>
      </c>
      <c r="V194" s="68">
        <f t="shared" si="36"/>
        <v>92.687180878688338</v>
      </c>
      <c r="AE194"/>
      <c r="AH194"/>
      <c r="AN194"/>
      <c r="AW194"/>
      <c r="AX194"/>
    </row>
    <row r="195" spans="1:50">
      <c r="B195" s="30">
        <f t="shared" si="32"/>
        <v>81</v>
      </c>
      <c r="C195" s="31">
        <f t="shared" si="27"/>
        <v>1.35</v>
      </c>
      <c r="D195" s="48"/>
      <c r="E195" s="48">
        <f t="shared" si="33"/>
        <v>79.519707404509063</v>
      </c>
      <c r="F195" s="48">
        <f t="shared" si="37"/>
        <v>0</v>
      </c>
      <c r="G195" s="48">
        <f t="shared" si="28"/>
        <v>0</v>
      </c>
      <c r="H195" s="48">
        <f t="shared" ca="1" si="29"/>
        <v>0</v>
      </c>
      <c r="I195" s="48">
        <f t="shared" ca="1" si="30"/>
        <v>0</v>
      </c>
      <c r="J195" s="3"/>
      <c r="M195"/>
      <c r="N195"/>
      <c r="O195"/>
      <c r="P195"/>
      <c r="Q195"/>
      <c r="R195" s="64">
        <v>81</v>
      </c>
      <c r="S195" s="67">
        <f t="shared" si="31"/>
        <v>50.004029190893519</v>
      </c>
      <c r="T195" s="68">
        <f t="shared" si="34"/>
        <v>62.713580937387377</v>
      </c>
      <c r="U195" s="69">
        <f t="shared" si="35"/>
        <v>79.519707404509063</v>
      </c>
      <c r="V195" s="68">
        <f t="shared" si="36"/>
        <v>92.296595272082314</v>
      </c>
      <c r="AE195"/>
      <c r="AH195"/>
      <c r="AN195"/>
      <c r="AW195"/>
      <c r="AX195"/>
    </row>
    <row r="196" spans="1:50">
      <c r="B196" s="30">
        <f t="shared" si="32"/>
        <v>81.5</v>
      </c>
      <c r="C196" s="31">
        <f t="shared" si="27"/>
        <v>1.3583333333333334</v>
      </c>
      <c r="D196" s="48"/>
      <c r="E196" s="48">
        <f t="shared" si="33"/>
        <v>79.187642232665027</v>
      </c>
      <c r="F196" s="48">
        <f t="shared" si="37"/>
        <v>0</v>
      </c>
      <c r="G196" s="48">
        <f t="shared" si="28"/>
        <v>0</v>
      </c>
      <c r="H196" s="48">
        <f t="shared" ca="1" si="29"/>
        <v>0</v>
      </c>
      <c r="I196" s="48">
        <f t="shared" ca="1" si="30"/>
        <v>0</v>
      </c>
      <c r="J196" s="3"/>
      <c r="M196"/>
      <c r="N196"/>
      <c r="O196"/>
      <c r="P196"/>
      <c r="Q196"/>
      <c r="R196" s="64">
        <v>81.5</v>
      </c>
      <c r="S196" s="67">
        <f t="shared" si="31"/>
        <v>49.797976077909567</v>
      </c>
      <c r="T196" s="68">
        <f t="shared" si="34"/>
        <v>62.453233517167419</v>
      </c>
      <c r="U196" s="69">
        <f t="shared" si="35"/>
        <v>79.187642232665027</v>
      </c>
      <c r="V196" s="68">
        <f t="shared" si="36"/>
        <v>91.910044071801053</v>
      </c>
      <c r="AE196"/>
      <c r="AH196"/>
      <c r="AN196"/>
      <c r="AW196"/>
      <c r="AX196"/>
    </row>
    <row r="197" spans="1:50">
      <c r="A197"/>
      <c r="B197" s="30">
        <f t="shared" si="32"/>
        <v>82</v>
      </c>
      <c r="C197" s="31">
        <f t="shared" si="27"/>
        <v>1.3666666666666667</v>
      </c>
      <c r="D197" s="48"/>
      <c r="E197" s="48">
        <f t="shared" si="33"/>
        <v>78.858982035073964</v>
      </c>
      <c r="F197" s="48">
        <f t="shared" si="37"/>
        <v>0</v>
      </c>
      <c r="G197" s="48">
        <f t="shared" si="28"/>
        <v>0</v>
      </c>
      <c r="H197" s="48">
        <f t="shared" ca="1" si="29"/>
        <v>0</v>
      </c>
      <c r="I197" s="48">
        <f t="shared" ca="1" si="30"/>
        <v>0</v>
      </c>
      <c r="M197"/>
      <c r="N197"/>
      <c r="O197"/>
      <c r="P197"/>
      <c r="Q197"/>
      <c r="R197" s="64">
        <v>82</v>
      </c>
      <c r="S197" s="67">
        <f t="shared" si="31"/>
        <v>49.594024558877948</v>
      </c>
      <c r="T197" s="68">
        <f t="shared" si="34"/>
        <v>62.195549358564548</v>
      </c>
      <c r="U197" s="69">
        <f t="shared" si="35"/>
        <v>78.858982035073964</v>
      </c>
      <c r="V197" s="68">
        <f t="shared" si="36"/>
        <v>91.527461236271051</v>
      </c>
      <c r="AE197"/>
      <c r="AH197"/>
      <c r="AN197"/>
    </row>
    <row r="198" spans="1:50">
      <c r="A198"/>
      <c r="B198" s="30">
        <f t="shared" si="32"/>
        <v>82.5</v>
      </c>
      <c r="C198" s="31">
        <f t="shared" si="27"/>
        <v>1.375</v>
      </c>
      <c r="D198" s="48"/>
      <c r="E198" s="48">
        <f t="shared" si="33"/>
        <v>78.533671452816876</v>
      </c>
      <c r="F198" s="48">
        <f t="shared" si="37"/>
        <v>0</v>
      </c>
      <c r="G198" s="48">
        <f t="shared" si="28"/>
        <v>0</v>
      </c>
      <c r="H198" s="48">
        <f t="shared" ca="1" si="29"/>
        <v>0</v>
      </c>
      <c r="I198" s="48">
        <f t="shared" ca="1" si="30"/>
        <v>0</v>
      </c>
      <c r="M198"/>
      <c r="N198"/>
      <c r="O198"/>
      <c r="P198"/>
      <c r="Q198"/>
      <c r="R198" s="64">
        <v>82.5</v>
      </c>
      <c r="S198" s="67">
        <f t="shared" si="31"/>
        <v>49.392140579372231</v>
      </c>
      <c r="T198" s="68">
        <f t="shared" si="34"/>
        <v>61.940485225708926</v>
      </c>
      <c r="U198" s="69">
        <f t="shared" si="35"/>
        <v>78.533671452816876</v>
      </c>
      <c r="V198" s="68">
        <f t="shared" si="36"/>
        <v>91.148782199075157</v>
      </c>
      <c r="AE198"/>
      <c r="AH198"/>
      <c r="AN198"/>
    </row>
    <row r="199" spans="1:50">
      <c r="A199"/>
      <c r="B199" s="30">
        <f t="shared" si="32"/>
        <v>83</v>
      </c>
      <c r="C199" s="31">
        <f t="shared" si="27"/>
        <v>1.3833333333333333</v>
      </c>
      <c r="D199" s="48"/>
      <c r="E199" s="48">
        <f t="shared" si="33"/>
        <v>78.21165635539802</v>
      </c>
      <c r="F199" s="48">
        <f t="shared" si="37"/>
        <v>0</v>
      </c>
      <c r="G199" s="48">
        <f t="shared" si="28"/>
        <v>0</v>
      </c>
      <c r="H199" s="48">
        <f t="shared" ca="1" si="29"/>
        <v>0</v>
      </c>
      <c r="I199" s="48">
        <f t="shared" ca="1" si="30"/>
        <v>0</v>
      </c>
      <c r="M199"/>
      <c r="N199"/>
      <c r="O199"/>
      <c r="P199"/>
      <c r="Q199"/>
      <c r="R199" s="64">
        <v>83</v>
      </c>
      <c r="S199" s="67">
        <f t="shared" si="31"/>
        <v>49.192290838811644</v>
      </c>
      <c r="T199" s="68">
        <f t="shared" si="34"/>
        <v>61.687998841110257</v>
      </c>
      <c r="U199" s="69">
        <f t="shared" si="35"/>
        <v>78.21165635539802</v>
      </c>
      <c r="V199" s="68">
        <f t="shared" si="36"/>
        <v>90.773943827305288</v>
      </c>
      <c r="AE199"/>
      <c r="AH199"/>
      <c r="AN199"/>
    </row>
    <row r="200" spans="1:50">
      <c r="A200"/>
      <c r="B200" s="30">
        <f t="shared" si="32"/>
        <v>83.5</v>
      </c>
      <c r="C200" s="31">
        <f t="shared" si="27"/>
        <v>1.3916666666666666</v>
      </c>
      <c r="D200" s="48"/>
      <c r="E200" s="48">
        <f t="shared" si="33"/>
        <v>77.89288380628696</v>
      </c>
      <c r="F200" s="48">
        <f t="shared" si="37"/>
        <v>0</v>
      </c>
      <c r="G200" s="48">
        <f t="shared" si="28"/>
        <v>0</v>
      </c>
      <c r="H200" s="48">
        <f t="shared" ca="1" si="29"/>
        <v>0</v>
      </c>
      <c r="I200" s="48">
        <f t="shared" ca="1" si="30"/>
        <v>0</v>
      </c>
      <c r="M200"/>
      <c r="N200"/>
      <c r="O200"/>
      <c r="P200"/>
      <c r="Q200"/>
      <c r="R200" s="64">
        <v>83.5</v>
      </c>
      <c r="S200" s="67">
        <f t="shared" si="31"/>
        <v>48.994442769355366</v>
      </c>
      <c r="T200" s="68">
        <f t="shared" si="34"/>
        <v>61.438048858797558</v>
      </c>
      <c r="U200" s="69">
        <f t="shared" si="35"/>
        <v>77.89288380628696</v>
      </c>
      <c r="V200" s="68">
        <f t="shared" si="36"/>
        <v>90.4028843813348</v>
      </c>
      <c r="AE200"/>
      <c r="AH200"/>
      <c r="AN200"/>
    </row>
    <row r="201" spans="1:50">
      <c r="A201"/>
      <c r="B201" s="30">
        <f t="shared" si="32"/>
        <v>84</v>
      </c>
      <c r="C201" s="31">
        <f t="shared" si="27"/>
        <v>1.4</v>
      </c>
      <c r="D201" s="48"/>
      <c r="E201" s="48">
        <f t="shared" si="33"/>
        <v>77.577302029625884</v>
      </c>
      <c r="F201" s="48">
        <f t="shared" si="37"/>
        <v>0</v>
      </c>
      <c r="G201" s="48">
        <f t="shared" si="28"/>
        <v>0</v>
      </c>
      <c r="H201" s="48">
        <f t="shared" ca="1" si="29"/>
        <v>0</v>
      </c>
      <c r="I201" s="48">
        <f t="shared" ca="1" si="30"/>
        <v>0</v>
      </c>
      <c r="M201"/>
      <c r="N201"/>
      <c r="O201"/>
      <c r="P201"/>
      <c r="Q201"/>
      <c r="R201" s="64">
        <v>84</v>
      </c>
      <c r="S201" s="67">
        <f t="shared" si="31"/>
        <v>48.798564515509248</v>
      </c>
      <c r="T201" s="68">
        <f t="shared" si="34"/>
        <v>61.190594838366223</v>
      </c>
      <c r="U201" s="69">
        <f t="shared" si="35"/>
        <v>77.577302029625884</v>
      </c>
      <c r="V201" s="68">
        <f t="shared" si="36"/>
        <v>90.035543475951599</v>
      </c>
      <c r="AE201"/>
      <c r="AH201"/>
      <c r="AN201"/>
    </row>
    <row r="202" spans="1:50">
      <c r="A202"/>
      <c r="B202" s="30">
        <f t="shared" si="32"/>
        <v>84.5</v>
      </c>
      <c r="C202" s="31">
        <f t="shared" si="27"/>
        <v>1.4083333333333334</v>
      </c>
      <c r="D202" s="48"/>
      <c r="E202" s="48">
        <f t="shared" si="33"/>
        <v>77.264860378057179</v>
      </c>
      <c r="F202" s="48">
        <f t="shared" si="37"/>
        <v>0</v>
      </c>
      <c r="G202" s="48">
        <f t="shared" si="28"/>
        <v>0</v>
      </c>
      <c r="H202" s="48">
        <f t="shared" ca="1" si="29"/>
        <v>0</v>
      </c>
      <c r="I202" s="48">
        <f t="shared" ca="1" si="30"/>
        <v>0</v>
      </c>
      <c r="M202"/>
      <c r="N202"/>
      <c r="O202"/>
      <c r="P202"/>
      <c r="Q202"/>
      <c r="R202" s="64">
        <v>84.5</v>
      </c>
      <c r="S202" s="67">
        <f t="shared" si="31"/>
        <v>48.604624914418203</v>
      </c>
      <c r="T202" s="68">
        <f t="shared" si="34"/>
        <v>60.945597219898154</v>
      </c>
      <c r="U202" s="69">
        <f t="shared" si="35"/>
        <v>77.264860378057179</v>
      </c>
      <c r="V202" s="68">
        <f t="shared" si="36"/>
        <v>89.671862042799731</v>
      </c>
      <c r="AE202"/>
      <c r="AH202"/>
      <c r="AN202"/>
    </row>
    <row r="203" spans="1:50">
      <c r="A203"/>
      <c r="B203" s="30">
        <f t="shared" si="32"/>
        <v>85</v>
      </c>
      <c r="C203" s="31">
        <f t="shared" si="27"/>
        <v>1.4166666666666667</v>
      </c>
      <c r="D203" s="48"/>
      <c r="E203" s="48">
        <f t="shared" si="33"/>
        <v>76.955509301627359</v>
      </c>
      <c r="F203" s="48">
        <f t="shared" si="37"/>
        <v>0</v>
      </c>
      <c r="G203" s="48">
        <f t="shared" si="28"/>
        <v>0</v>
      </c>
      <c r="H203" s="48">
        <f t="shared" ca="1" si="29"/>
        <v>0</v>
      </c>
      <c r="I203" s="48">
        <f t="shared" ca="1" si="30"/>
        <v>0</v>
      </c>
      <c r="M203"/>
      <c r="N203"/>
      <c r="O203"/>
      <c r="P203"/>
      <c r="Q203"/>
      <c r="R203" s="64">
        <v>85</v>
      </c>
      <c r="S203" s="67">
        <f t="shared" si="31"/>
        <v>48.412593476816298</v>
      </c>
      <c r="T203" s="68">
        <f t="shared" si="34"/>
        <v>60.70301729972018</v>
      </c>
      <c r="U203" s="69">
        <f t="shared" si="35"/>
        <v>76.955509301627359</v>
      </c>
      <c r="V203" s="68">
        <f t="shared" si="36"/>
        <v>89.311782294077844</v>
      </c>
      <c r="AE203"/>
      <c r="AH203"/>
      <c r="AN203"/>
    </row>
    <row r="204" spans="1:50">
      <c r="A204"/>
      <c r="B204" s="30">
        <f t="shared" si="32"/>
        <v>85.5</v>
      </c>
      <c r="C204" s="31">
        <f t="shared" si="27"/>
        <v>1.425</v>
      </c>
      <c r="D204" s="48"/>
      <c r="E204" s="48">
        <f t="shared" si="33"/>
        <v>76.649200317724436</v>
      </c>
      <c r="F204" s="48">
        <f t="shared" si="37"/>
        <v>0</v>
      </c>
      <c r="G204" s="48">
        <f t="shared" si="28"/>
        <v>0</v>
      </c>
      <c r="H204" s="48">
        <f t="shared" ca="1" si="29"/>
        <v>0</v>
      </c>
      <c r="I204" s="48">
        <f t="shared" ca="1" si="30"/>
        <v>0</v>
      </c>
      <c r="M204"/>
      <c r="N204"/>
      <c r="O204"/>
      <c r="P204"/>
      <c r="Q204"/>
      <c r="R204" s="64">
        <v>85.5</v>
      </c>
      <c r="S204" s="67">
        <f t="shared" si="31"/>
        <v>48.222440368609419</v>
      </c>
      <c r="T204" s="68">
        <f t="shared" si="34"/>
        <v>60.462817206967529</v>
      </c>
      <c r="U204" s="69">
        <f t="shared" si="35"/>
        <v>76.649200317724436</v>
      </c>
      <c r="V204" s="68">
        <f t="shared" si="36"/>
        <v>88.955247687444228</v>
      </c>
      <c r="AE204"/>
      <c r="AH204"/>
      <c r="AN204"/>
    </row>
    <row r="205" spans="1:50">
      <c r="A205"/>
      <c r="B205" s="30">
        <f t="shared" si="32"/>
        <v>86</v>
      </c>
      <c r="C205" s="31">
        <f t="shared" si="27"/>
        <v>1.4333333333333333</v>
      </c>
      <c r="D205" s="48"/>
      <c r="E205" s="48">
        <f t="shared" si="33"/>
        <v>76.345885982009023</v>
      </c>
      <c r="F205" s="48">
        <f t="shared" si="37"/>
        <v>0</v>
      </c>
      <c r="G205" s="48">
        <f t="shared" si="28"/>
        <v>0</v>
      </c>
      <c r="H205" s="48">
        <f t="shared" ca="1" si="29"/>
        <v>0</v>
      </c>
      <c r="I205" s="48">
        <f t="shared" ca="1" si="30"/>
        <v>0</v>
      </c>
      <c r="M205"/>
      <c r="N205"/>
      <c r="O205"/>
      <c r="P205"/>
      <c r="Q205"/>
      <c r="R205" s="64">
        <v>86</v>
      </c>
      <c r="S205" s="67">
        <f t="shared" si="31"/>
        <v>48.034136393065516</v>
      </c>
      <c r="T205" s="68">
        <f t="shared" si="34"/>
        <v>60.224959880921602</v>
      </c>
      <c r="U205" s="69">
        <f t="shared" si="35"/>
        <v>76.345885982009023</v>
      </c>
      <c r="V205" s="68">
        <f t="shared" si="36"/>
        <v>88.602202892083028</v>
      </c>
      <c r="AE205"/>
      <c r="AH205"/>
      <c r="AN205"/>
    </row>
    <row r="206" spans="1:50">
      <c r="A206"/>
      <c r="B206" s="30">
        <f t="shared" si="32"/>
        <v>86.5</v>
      </c>
      <c r="C206" s="31">
        <f t="shared" si="27"/>
        <v>1.4416666666666667</v>
      </c>
      <c r="D206" s="48"/>
      <c r="E206" s="48">
        <f t="shared" si="33"/>
        <v>76.045519860300772</v>
      </c>
      <c r="F206" s="48">
        <f t="shared" si="37"/>
        <v>0</v>
      </c>
      <c r="G206" s="48">
        <f t="shared" si="28"/>
        <v>0</v>
      </c>
      <c r="H206" s="48">
        <f t="shared" ca="1" si="29"/>
        <v>0</v>
      </c>
      <c r="I206" s="48">
        <f t="shared" ca="1" si="30"/>
        <v>0</v>
      </c>
      <c r="M206"/>
      <c r="N206"/>
      <c r="O206"/>
      <c r="P206"/>
      <c r="Q206"/>
      <c r="R206" s="64">
        <v>86.5</v>
      </c>
      <c r="S206" s="67">
        <f t="shared" si="31"/>
        <v>47.847652973589362</v>
      </c>
      <c r="T206" s="68">
        <f t="shared" si="34"/>
        <v>59.989409049091911</v>
      </c>
      <c r="U206" s="69">
        <f t="shared" si="35"/>
        <v>76.045519860300772</v>
      </c>
      <c r="V206" s="68">
        <f t="shared" si="36"/>
        <v>88.252593755885258</v>
      </c>
      <c r="AE206"/>
      <c r="AH206"/>
      <c r="AN206"/>
    </row>
    <row r="207" spans="1:50">
      <c r="A207"/>
      <c r="B207" s="30">
        <f t="shared" si="32"/>
        <v>87</v>
      </c>
      <c r="C207" s="31">
        <f t="shared" si="27"/>
        <v>1.45</v>
      </c>
      <c r="D207" s="48"/>
      <c r="E207" s="48">
        <f t="shared" si="33"/>
        <v>75.748056501383729</v>
      </c>
      <c r="F207" s="48">
        <f t="shared" si="37"/>
        <v>0</v>
      </c>
      <c r="G207" s="48">
        <f t="shared" si="28"/>
        <v>0</v>
      </c>
      <c r="H207" s="48">
        <f t="shared" ca="1" si="29"/>
        <v>0</v>
      </c>
      <c r="I207" s="48">
        <f t="shared" ca="1" si="30"/>
        <v>0</v>
      </c>
      <c r="M207"/>
      <c r="N207"/>
      <c r="O207"/>
      <c r="P207"/>
      <c r="Q207"/>
      <c r="R207" s="64">
        <v>87</v>
      </c>
      <c r="S207" s="67">
        <f t="shared" si="31"/>
        <v>47.662962137059424</v>
      </c>
      <c r="T207" s="68">
        <f t="shared" si="34"/>
        <v>59.756129206013945</v>
      </c>
      <c r="U207" s="69">
        <f t="shared" si="35"/>
        <v>75.748056501383729</v>
      </c>
      <c r="V207" s="68">
        <f t="shared" si="36"/>
        <v>87.906367273703466</v>
      </c>
      <c r="AE207"/>
      <c r="AH207"/>
      <c r="AN207"/>
    </row>
    <row r="208" spans="1:50">
      <c r="A208"/>
      <c r="B208" s="30">
        <f t="shared" si="32"/>
        <v>87.5</v>
      </c>
      <c r="C208" s="31">
        <f t="shared" si="27"/>
        <v>1.4583333333333333</v>
      </c>
      <c r="D208" s="48"/>
      <c r="E208" s="48">
        <f t="shared" si="33"/>
        <v>75.453451410694555</v>
      </c>
      <c r="F208" s="48">
        <f t="shared" si="37"/>
        <v>0</v>
      </c>
      <c r="G208" s="48">
        <f t="shared" si="28"/>
        <v>0</v>
      </c>
      <c r="H208" s="48">
        <f t="shared" ca="1" si="29"/>
        <v>0</v>
      </c>
      <c r="I208" s="48">
        <f t="shared" ca="1" si="30"/>
        <v>0</v>
      </c>
      <c r="L208"/>
      <c r="M208"/>
      <c r="N208"/>
      <c r="O208"/>
      <c r="P208"/>
      <c r="Q208"/>
      <c r="R208" s="64">
        <v>87.5</v>
      </c>
      <c r="S208" s="67">
        <f t="shared" si="31"/>
        <v>47.480036497704837</v>
      </c>
      <c r="T208" s="68">
        <f t="shared" si="34"/>
        <v>59.525085592734868</v>
      </c>
      <c r="U208" s="69">
        <f t="shared" si="35"/>
        <v>75.453451410694555</v>
      </c>
      <c r="V208" s="68">
        <f t="shared" si="36"/>
        <v>87.563471556637083</v>
      </c>
      <c r="AE208"/>
      <c r="AH208"/>
      <c r="AN208"/>
    </row>
    <row r="209" spans="1:40">
      <c r="A209"/>
      <c r="B209" s="30">
        <f t="shared" si="32"/>
        <v>88</v>
      </c>
      <c r="C209" s="31">
        <f t="shared" si="27"/>
        <v>1.4666666666666666</v>
      </c>
      <c r="D209" s="48"/>
      <c r="E209" s="48">
        <f t="shared" si="33"/>
        <v>75.161661024861203</v>
      </c>
      <c r="F209" s="48">
        <f t="shared" si="37"/>
        <v>0</v>
      </c>
      <c r="G209" s="48">
        <f t="shared" si="28"/>
        <v>0</v>
      </c>
      <c r="H209" s="48">
        <f t="shared" ca="1" si="29"/>
        <v>0</v>
      </c>
      <c r="I209" s="48">
        <f t="shared" ca="1" si="30"/>
        <v>0</v>
      </c>
      <c r="L209"/>
      <c r="M209"/>
      <c r="N209"/>
      <c r="O209"/>
      <c r="P209"/>
      <c r="Q209"/>
      <c r="R209" s="64">
        <v>88</v>
      </c>
      <c r="S209" s="67">
        <f t="shared" si="31"/>
        <v>47.29884924150273</v>
      </c>
      <c r="T209" s="68">
        <f t="shared" si="34"/>
        <v>59.296244176961928</v>
      </c>
      <c r="U209" s="69">
        <f t="shared" si="35"/>
        <v>75.161661024861203</v>
      </c>
      <c r="V209" s="68">
        <f t="shared" si="36"/>
        <v>87.223855802310979</v>
      </c>
      <c r="AE209"/>
      <c r="AH209"/>
      <c r="AN209"/>
    </row>
    <row r="210" spans="1:40">
      <c r="A210"/>
      <c r="B210" s="30">
        <f t="shared" si="32"/>
        <v>88.5</v>
      </c>
      <c r="C210" s="31">
        <f t="shared" si="27"/>
        <v>1.4750000000000001</v>
      </c>
      <c r="D210" s="48"/>
      <c r="E210" s="48">
        <f t="shared" si="33"/>
        <v>74.87264268705907</v>
      </c>
      <c r="F210" s="48">
        <f t="shared" si="37"/>
        <v>0</v>
      </c>
      <c r="G210" s="48">
        <f t="shared" si="28"/>
        <v>0</v>
      </c>
      <c r="H210" s="48">
        <f t="shared" ca="1" si="29"/>
        <v>0</v>
      </c>
      <c r="I210" s="48">
        <f t="shared" ca="1" si="30"/>
        <v>0</v>
      </c>
      <c r="L210"/>
      <c r="M210"/>
      <c r="N210"/>
      <c r="O210"/>
      <c r="P210"/>
      <c r="Q210"/>
      <c r="R210" s="64">
        <v>88.5</v>
      </c>
      <c r="S210" s="67">
        <f t="shared" si="31"/>
        <v>47.119374111075722</v>
      </c>
      <c r="T210" s="68">
        <f t="shared" si="34"/>
        <v>59.069571633847701</v>
      </c>
      <c r="U210" s="69">
        <f t="shared" si="35"/>
        <v>74.87264268705907</v>
      </c>
      <c r="V210" s="68">
        <f t="shared" si="36"/>
        <v>86.88747026610875</v>
      </c>
      <c r="AE210"/>
      <c r="AH210"/>
      <c r="AN210"/>
    </row>
    <row r="211" spans="1:40">
      <c r="A211"/>
      <c r="B211" s="30">
        <f t="shared" si="32"/>
        <v>89</v>
      </c>
      <c r="C211" s="31">
        <f t="shared" si="27"/>
        <v>1.4833333333333334</v>
      </c>
      <c r="D211" s="48"/>
      <c r="E211" s="48">
        <f t="shared" si="33"/>
        <v>74.586354623154264</v>
      </c>
      <c r="F211" s="48">
        <f t="shared" si="37"/>
        <v>0</v>
      </c>
      <c r="G211" s="48">
        <f t="shared" si="28"/>
        <v>0</v>
      </c>
      <c r="H211" s="48">
        <f t="shared" ca="1" si="29"/>
        <v>0</v>
      </c>
      <c r="I211" s="48">
        <f t="shared" ca="1" si="30"/>
        <v>0</v>
      </c>
      <c r="L211"/>
      <c r="M211"/>
      <c r="N211"/>
      <c r="O211"/>
      <c r="P211"/>
      <c r="Q211"/>
      <c r="R211" s="64">
        <v>89</v>
      </c>
      <c r="S211" s="67">
        <f t="shared" si="31"/>
        <v>46.941585391071072</v>
      </c>
      <c r="T211" s="68">
        <f t="shared" si="34"/>
        <v>58.845035327388651</v>
      </c>
      <c r="U211" s="69">
        <f t="shared" si="35"/>
        <v>74.586354623154264</v>
      </c>
      <c r="V211" s="68">
        <f t="shared" si="36"/>
        <v>86.554266233324725</v>
      </c>
      <c r="AE211"/>
      <c r="AH211"/>
      <c r="AN211"/>
    </row>
    <row r="212" spans="1:40">
      <c r="A212"/>
      <c r="B212" s="30">
        <f t="shared" si="32"/>
        <v>89.5</v>
      </c>
      <c r="C212" s="31">
        <f t="shared" si="27"/>
        <v>1.4916666666666667</v>
      </c>
      <c r="D212" s="48"/>
      <c r="E212" s="48">
        <f t="shared" si="33"/>
        <v>74.302755918605001</v>
      </c>
      <c r="F212" s="48">
        <f t="shared" si="37"/>
        <v>0</v>
      </c>
      <c r="G212" s="48">
        <f t="shared" si="28"/>
        <v>0</v>
      </c>
      <c r="H212" s="48">
        <f t="shared" ca="1" si="29"/>
        <v>0</v>
      </c>
      <c r="I212" s="48">
        <f t="shared" ca="1" si="30"/>
        <v>0</v>
      </c>
      <c r="L212"/>
      <c r="M212"/>
      <c r="N212"/>
      <c r="O212"/>
      <c r="P212"/>
      <c r="Q212"/>
      <c r="R212" s="64">
        <v>89.5</v>
      </c>
      <c r="S212" s="67">
        <f t="shared" si="31"/>
        <v>46.765457894003518</v>
      </c>
      <c r="T212" s="68">
        <f t="shared" si="34"/>
        <v>58.622603292414297</v>
      </c>
      <c r="U212" s="69">
        <f t="shared" si="35"/>
        <v>74.302755918605001</v>
      </c>
      <c r="V212" s="68">
        <f t="shared" si="36"/>
        <v>86.2241959922017</v>
      </c>
      <c r="AE212"/>
      <c r="AH212"/>
      <c r="AN212"/>
    </row>
    <row r="213" spans="1:40">
      <c r="A213"/>
      <c r="B213" s="30">
        <f t="shared" si="32"/>
        <v>90</v>
      </c>
      <c r="C213" s="31">
        <f t="shared" si="27"/>
        <v>1.5</v>
      </c>
      <c r="D213" s="48"/>
      <c r="E213" s="48">
        <f t="shared" si="33"/>
        <v>74.021806496091912</v>
      </c>
      <c r="F213" s="48">
        <f t="shared" si="37"/>
        <v>0</v>
      </c>
      <c r="G213" s="48">
        <f t="shared" si="28"/>
        <v>0</v>
      </c>
      <c r="H213" s="48">
        <f t="shared" ca="1" si="29"/>
        <v>0</v>
      </c>
      <c r="I213" s="48">
        <f t="shared" ca="1" si="30"/>
        <v>0</v>
      </c>
      <c r="L213"/>
      <c r="M213"/>
      <c r="N213"/>
      <c r="O213"/>
      <c r="P213"/>
      <c r="Q213"/>
      <c r="R213" s="64">
        <v>90</v>
      </c>
      <c r="S213" s="67">
        <f t="shared" si="31"/>
        <v>46.590966946544512</v>
      </c>
      <c r="T213" s="68">
        <f t="shared" si="34"/>
        <v>58.402244217144549</v>
      </c>
      <c r="U213" s="69">
        <f t="shared" si="35"/>
        <v>74.021806496091912</v>
      </c>
      <c r="V213" s="68">
        <f t="shared" si="36"/>
        <v>85.897212807819429</v>
      </c>
      <c r="AE213"/>
      <c r="AH213"/>
      <c r="AN213"/>
    </row>
    <row r="214" spans="1:40">
      <c r="A214"/>
      <c r="B214" s="30">
        <f t="shared" si="32"/>
        <v>90.5</v>
      </c>
      <c r="C214" s="31">
        <f t="shared" ref="C214:C273" si="38">B214/60</f>
        <v>1.5083333333333333</v>
      </c>
      <c r="D214" s="48"/>
      <c r="E214" s="48">
        <f t="shared" si="33"/>
        <v>73.743467093851507</v>
      </c>
      <c r="F214" s="48">
        <f t="shared" ref="F214:F273" si="39">E214*$B$11</f>
        <v>0</v>
      </c>
      <c r="G214" s="48">
        <f t="shared" ref="G214:G273" si="40">F214*60*B214/1000</f>
        <v>0</v>
      </c>
      <c r="H214" s="48">
        <f t="shared" ref="H214:H273" ca="1" si="41">B214*60/1000*$B$13</f>
        <v>0</v>
      </c>
      <c r="I214" s="48">
        <f t="shared" ref="I214:I273" ca="1" si="42">G214-H214</f>
        <v>0</v>
      </c>
      <c r="M214"/>
      <c r="N214"/>
      <c r="O214"/>
      <c r="P214"/>
      <c r="Q214"/>
      <c r="R214" s="64">
        <v>90.5</v>
      </c>
      <c r="S214" s="67">
        <f t="shared" ref="S214:S273" si="43">954.11*R214^-0.671</f>
        <v>46.418088376241421</v>
      </c>
      <c r="T214" s="68">
        <f t="shared" ref="T214:T273" si="44">1223.2*R214^-0.676</f>
        <v>58.183927426294765</v>
      </c>
      <c r="U214" s="69">
        <f t="shared" ref="U214:U273" si="45">1578.5*R214^-0.68</f>
        <v>73.743467093851507</v>
      </c>
      <c r="V214" s="68">
        <f t="shared" ref="V214:V273" si="46">1848.3*R214^-0.682</f>
        <v>85.573270896804289</v>
      </c>
      <c r="AE214"/>
      <c r="AH214"/>
      <c r="AN214"/>
    </row>
    <row r="215" spans="1:40">
      <c r="A215"/>
      <c r="B215" s="30">
        <f t="shared" si="32"/>
        <v>91</v>
      </c>
      <c r="C215" s="31">
        <f t="shared" si="38"/>
        <v>1.5166666666666666</v>
      </c>
      <c r="D215" s="48"/>
      <c r="E215" s="48">
        <f t="shared" si="33"/>
        <v>73.467699244686045</v>
      </c>
      <c r="F215" s="48">
        <f t="shared" si="39"/>
        <v>0</v>
      </c>
      <c r="G215" s="48">
        <f t="shared" si="40"/>
        <v>0</v>
      </c>
      <c r="H215" s="48">
        <f t="shared" ca="1" si="41"/>
        <v>0</v>
      </c>
      <c r="I215" s="48">
        <f t="shared" ca="1" si="42"/>
        <v>0</v>
      </c>
      <c r="M215"/>
      <c r="N215"/>
      <c r="O215"/>
      <c r="P215"/>
      <c r="Q215"/>
      <c r="R215" s="64">
        <v>91</v>
      </c>
      <c r="S215" s="67">
        <f t="shared" si="43"/>
        <v>46.246798498650961</v>
      </c>
      <c r="T215" s="68">
        <f t="shared" si="44"/>
        <v>57.967622864707934</v>
      </c>
      <c r="U215" s="69">
        <f t="shared" si="45"/>
        <v>73.467699244686045</v>
      </c>
      <c r="V215" s="68">
        <f t="shared" si="46"/>
        <v>85.25232540282903</v>
      </c>
      <c r="AE215"/>
      <c r="AH215"/>
      <c r="AN215"/>
    </row>
    <row r="216" spans="1:40">
      <c r="A216"/>
      <c r="B216" s="30">
        <f t="shared" si="32"/>
        <v>91.5</v>
      </c>
      <c r="C216" s="31">
        <f t="shared" si="38"/>
        <v>1.5249999999999999</v>
      </c>
      <c r="D216" s="48"/>
      <c r="E216" s="48">
        <f t="shared" si="33"/>
        <v>73.194465255625417</v>
      </c>
      <c r="F216" s="48">
        <f t="shared" si="39"/>
        <v>0</v>
      </c>
      <c r="G216" s="48">
        <f t="shared" si="40"/>
        <v>0</v>
      </c>
      <c r="H216" s="48">
        <f t="shared" ca="1" si="41"/>
        <v>0</v>
      </c>
      <c r="I216" s="48">
        <f t="shared" ca="1" si="42"/>
        <v>0</v>
      </c>
      <c r="M216"/>
      <c r="N216"/>
      <c r="O216"/>
      <c r="P216"/>
      <c r="Q216"/>
      <c r="R216" s="64">
        <v>91.5</v>
      </c>
      <c r="S216" s="67">
        <f t="shared" si="43"/>
        <v>46.077074104871627</v>
      </c>
      <c r="T216" s="68">
        <f t="shared" si="44"/>
        <v>57.753301081495231</v>
      </c>
      <c r="U216" s="69">
        <f t="shared" si="45"/>
        <v>73.194465255625417</v>
      </c>
      <c r="V216" s="68">
        <f t="shared" si="46"/>
        <v>84.934332372873484</v>
      </c>
      <c r="AE216"/>
      <c r="AH216"/>
      <c r="AN216"/>
    </row>
    <row r="217" spans="1:40">
      <c r="A217"/>
      <c r="B217" s="30">
        <f t="shared" si="32"/>
        <v>92</v>
      </c>
      <c r="C217" s="31">
        <f t="shared" si="38"/>
        <v>1.5333333333333334</v>
      </c>
      <c r="D217" s="48"/>
      <c r="E217" s="48">
        <f t="shared" si="33"/>
        <v>72.923728188218178</v>
      </c>
      <c r="F217" s="48">
        <f t="shared" si="39"/>
        <v>0</v>
      </c>
      <c r="G217" s="48">
        <f t="shared" si="40"/>
        <v>0</v>
      </c>
      <c r="H217" s="48">
        <f t="shared" ca="1" si="41"/>
        <v>0</v>
      </c>
      <c r="I217" s="48">
        <f t="shared" ca="1" si="42"/>
        <v>0</v>
      </c>
      <c r="M217"/>
      <c r="N217"/>
      <c r="O217"/>
      <c r="P217"/>
      <c r="Q217"/>
      <c r="R217" s="64">
        <v>92</v>
      </c>
      <c r="S217" s="67">
        <f t="shared" si="43"/>
        <v>45.908892449460879</v>
      </c>
      <c r="T217" s="68">
        <f t="shared" si="44"/>
        <v>57.540933214666069</v>
      </c>
      <c r="U217" s="69">
        <f t="shared" si="45"/>
        <v>72.923728188218178</v>
      </c>
      <c r="V217" s="68">
        <f t="shared" si="46"/>
        <v>84.619248734219937</v>
      </c>
      <c r="AE217"/>
      <c r="AH217"/>
      <c r="AN217"/>
    </row>
    <row r="218" spans="1:40">
      <c r="A218"/>
      <c r="B218" s="30">
        <f t="shared" si="32"/>
        <v>92.5</v>
      </c>
      <c r="C218" s="31">
        <f t="shared" si="38"/>
        <v>1.5416666666666667</v>
      </c>
      <c r="D218" s="48"/>
      <c r="E218" s="48">
        <f t="shared" si="33"/>
        <v>72.655451839427116</v>
      </c>
      <c r="F218" s="48">
        <f t="shared" si="39"/>
        <v>0</v>
      </c>
      <c r="G218" s="48">
        <f t="shared" si="40"/>
        <v>0</v>
      </c>
      <c r="H218" s="48">
        <f t="shared" ca="1" si="41"/>
        <v>0</v>
      </c>
      <c r="I218" s="48">
        <f t="shared" ca="1" si="42"/>
        <v>0</v>
      </c>
      <c r="M218"/>
      <c r="N218"/>
      <c r="O218"/>
      <c r="P218"/>
      <c r="Q218"/>
      <c r="R218" s="64">
        <v>92.5</v>
      </c>
      <c r="S218" s="67">
        <f t="shared" si="43"/>
        <v>45.742231238722916</v>
      </c>
      <c r="T218" s="68">
        <f t="shared" si="44"/>
        <v>57.330490976230166</v>
      </c>
      <c r="U218" s="69">
        <f t="shared" si="45"/>
        <v>72.655451839427116</v>
      </c>
      <c r="V218" s="68">
        <f t="shared" si="46"/>
        <v>84.307032272154444</v>
      </c>
      <c r="AE218"/>
      <c r="AH218"/>
      <c r="AN218"/>
    </row>
    <row r="219" spans="1:40">
      <c r="A219"/>
      <c r="B219" s="30">
        <f t="shared" si="32"/>
        <v>93</v>
      </c>
      <c r="C219" s="31">
        <f t="shared" si="38"/>
        <v>1.55</v>
      </c>
      <c r="D219" s="48"/>
      <c r="E219" s="48">
        <f t="shared" si="33"/>
        <v>72.389600723109453</v>
      </c>
      <c r="F219" s="48">
        <f t="shared" si="39"/>
        <v>0</v>
      </c>
      <c r="G219" s="48">
        <f t="shared" si="40"/>
        <v>0</v>
      </c>
      <c r="H219" s="48">
        <f t="shared" ca="1" si="41"/>
        <v>0</v>
      </c>
      <c r="I219" s="48">
        <f t="shared" ca="1" si="42"/>
        <v>0</v>
      </c>
      <c r="M219"/>
      <c r="N219"/>
      <c r="O219"/>
      <c r="P219"/>
      <c r="Q219"/>
      <c r="R219" s="64">
        <v>93</v>
      </c>
      <c r="S219" s="67">
        <f t="shared" si="43"/>
        <v>45.577068619353931</v>
      </c>
      <c r="T219" s="68">
        <f t="shared" si="44"/>
        <v>57.121946637754753</v>
      </c>
      <c r="U219" s="69">
        <f t="shared" si="45"/>
        <v>72.389600723109453</v>
      </c>
      <c r="V219" s="68">
        <f t="shared" si="46"/>
        <v>83.997641608351032</v>
      </c>
      <c r="AE219"/>
      <c r="AH219"/>
      <c r="AN219"/>
    </row>
    <row r="220" spans="1:40">
      <c r="A220"/>
      <c r="B220" s="30">
        <f t="shared" si="32"/>
        <v>93.5</v>
      </c>
      <c r="C220" s="31">
        <f t="shared" si="38"/>
        <v>1.5583333333333333</v>
      </c>
      <c r="D220" s="48"/>
      <c r="E220" s="48">
        <f t="shared" si="33"/>
        <v>72.126140052059966</v>
      </c>
      <c r="F220" s="48">
        <f t="shared" si="39"/>
        <v>0</v>
      </c>
      <c r="G220" s="48">
        <f t="shared" si="40"/>
        <v>0</v>
      </c>
      <c r="H220" s="48">
        <f t="shared" ca="1" si="41"/>
        <v>0</v>
      </c>
      <c r="I220" s="48">
        <f t="shared" ca="1" si="42"/>
        <v>0</v>
      </c>
      <c r="M220"/>
      <c r="N220"/>
      <c r="O220"/>
      <c r="P220"/>
      <c r="Q220"/>
      <c r="R220" s="64">
        <v>93.5</v>
      </c>
      <c r="S220" s="67">
        <f t="shared" si="43"/>
        <v>45.413383167431959</v>
      </c>
      <c r="T220" s="68">
        <f t="shared" si="44"/>
        <v>56.915273016360288</v>
      </c>
      <c r="U220" s="69">
        <f t="shared" si="45"/>
        <v>72.126140052059966</v>
      </c>
      <c r="V220" s="68">
        <f t="shared" si="46"/>
        <v>83.691036179912459</v>
      </c>
      <c r="AE220"/>
      <c r="AH220"/>
      <c r="AN220"/>
    </row>
    <row r="221" spans="1:40">
      <c r="A221"/>
      <c r="B221" s="30">
        <f t="shared" si="32"/>
        <v>94</v>
      </c>
      <c r="C221" s="31">
        <f t="shared" si="38"/>
        <v>1.5666666666666667</v>
      </c>
      <c r="D221" s="48"/>
      <c r="E221" s="48">
        <f t="shared" si="33"/>
        <v>71.86503572059685</v>
      </c>
      <c r="F221" s="48">
        <f t="shared" si="39"/>
        <v>0</v>
      </c>
      <c r="G221" s="48">
        <f t="shared" si="40"/>
        <v>0</v>
      </c>
      <c r="H221" s="48">
        <f t="shared" ca="1" si="41"/>
        <v>0</v>
      </c>
      <c r="I221" s="48">
        <f t="shared" ca="1" si="42"/>
        <v>0</v>
      </c>
      <c r="M221"/>
      <c r="N221"/>
      <c r="O221"/>
      <c r="P221"/>
      <c r="Q221"/>
      <c r="R221" s="64">
        <v>94</v>
      </c>
      <c r="S221" s="67">
        <f t="shared" si="43"/>
        <v>45.251153877739206</v>
      </c>
      <c r="T221" s="68">
        <f t="shared" si="44"/>
        <v>56.710443461139718</v>
      </c>
      <c r="U221" s="69">
        <f t="shared" si="45"/>
        <v>71.86503572059685</v>
      </c>
      <c r="V221" s="68">
        <f t="shared" si="46"/>
        <v>83.387176219045443</v>
      </c>
      <c r="AE221"/>
      <c r="AH221"/>
      <c r="AN221"/>
    </row>
    <row r="222" spans="1:40">
      <c r="A222"/>
      <c r="B222" s="30">
        <f t="shared" si="32"/>
        <v>94.5</v>
      </c>
      <c r="C222" s="31">
        <f t="shared" si="38"/>
        <v>1.575</v>
      </c>
      <c r="D222" s="48"/>
      <c r="E222" s="48">
        <f t="shared" si="33"/>
        <v>71.60625428767159</v>
      </c>
      <c r="F222" s="48">
        <f t="shared" si="39"/>
        <v>0</v>
      </c>
      <c r="G222" s="48">
        <f t="shared" si="40"/>
        <v>0</v>
      </c>
      <c r="H222" s="48">
        <f t="shared" ca="1" si="41"/>
        <v>0</v>
      </c>
      <c r="I222" s="48">
        <f t="shared" ca="1" si="42"/>
        <v>0</v>
      </c>
      <c r="M222"/>
      <c r="N222"/>
      <c r="O222"/>
      <c r="P222"/>
      <c r="Q222"/>
      <c r="R222" s="64">
        <v>94.5</v>
      </c>
      <c r="S222" s="67">
        <f t="shared" si="43"/>
        <v>45.09036015340498</v>
      </c>
      <c r="T222" s="68">
        <f t="shared" si="44"/>
        <v>56.507431839985472</v>
      </c>
      <c r="U222" s="69">
        <f t="shared" si="45"/>
        <v>71.60625428767159</v>
      </c>
      <c r="V222" s="68">
        <f t="shared" si="46"/>
        <v>83.086022733347292</v>
      </c>
      <c r="AE222"/>
      <c r="AH222"/>
      <c r="AN222"/>
    </row>
    <row r="223" spans="1:40">
      <c r="A223"/>
      <c r="B223" s="30">
        <f t="shared" si="32"/>
        <v>95</v>
      </c>
      <c r="C223" s="31">
        <f t="shared" si="38"/>
        <v>1.5833333333333333</v>
      </c>
      <c r="D223" s="48"/>
      <c r="E223" s="48">
        <f t="shared" si="33"/>
        <v>71.349762960484284</v>
      </c>
      <c r="F223" s="48">
        <f t="shared" si="39"/>
        <v>0</v>
      </c>
      <c r="G223" s="48">
        <f t="shared" si="40"/>
        <v>0</v>
      </c>
      <c r="H223" s="48">
        <f t="shared" ca="1" si="41"/>
        <v>0</v>
      </c>
      <c r="I223" s="48">
        <f t="shared" ca="1" si="42"/>
        <v>0</v>
      </c>
      <c r="M223"/>
      <c r="N223"/>
      <c r="O223"/>
      <c r="P223"/>
      <c r="Q223"/>
      <c r="R223" s="64">
        <v>95</v>
      </c>
      <c r="S223" s="67">
        <f t="shared" si="43"/>
        <v>44.930981795858152</v>
      </c>
      <c r="T223" s="68">
        <f t="shared" si="44"/>
        <v>56.306212526810839</v>
      </c>
      <c r="U223" s="69">
        <f t="shared" si="45"/>
        <v>71.349762960484284</v>
      </c>
      <c r="V223" s="68">
        <f t="shared" si="46"/>
        <v>82.787537486682524</v>
      </c>
      <c r="AE223"/>
      <c r="AH223"/>
      <c r="AN223"/>
    </row>
    <row r="224" spans="1:40">
      <c r="A224"/>
      <c r="B224" s="30">
        <f t="shared" si="32"/>
        <v>95.5</v>
      </c>
      <c r="C224" s="31">
        <f t="shared" si="38"/>
        <v>1.5916666666666666</v>
      </c>
      <c r="D224" s="48"/>
      <c r="E224" s="48">
        <f t="shared" si="33"/>
        <v>71.09552957858611</v>
      </c>
      <c r="F224" s="48">
        <f t="shared" si="39"/>
        <v>0</v>
      </c>
      <c r="G224" s="48">
        <f t="shared" si="40"/>
        <v>0</v>
      </c>
      <c r="H224" s="48">
        <f t="shared" ca="1" si="41"/>
        <v>0</v>
      </c>
      <c r="I224" s="48">
        <f t="shared" ca="1" si="42"/>
        <v>0</v>
      </c>
      <c r="M224"/>
      <c r="N224"/>
      <c r="O224"/>
      <c r="P224"/>
      <c r="Q224"/>
      <c r="R224" s="64">
        <v>95.5</v>
      </c>
      <c r="S224" s="67">
        <f t="shared" si="43"/>
        <v>44.772998995077963</v>
      </c>
      <c r="T224" s="68">
        <f t="shared" si="44"/>
        <v>56.106760389151034</v>
      </c>
      <c r="U224" s="69">
        <f t="shared" si="45"/>
        <v>71.09552957858611</v>
      </c>
      <c r="V224" s="68">
        <f t="shared" si="46"/>
        <v>82.491682980628951</v>
      </c>
      <c r="AE224"/>
      <c r="AH224"/>
      <c r="AN224"/>
    </row>
    <row r="225" spans="1:40">
      <c r="A225"/>
      <c r="B225" s="30">
        <f t="shared" si="32"/>
        <v>96</v>
      </c>
      <c r="C225" s="31">
        <f t="shared" si="38"/>
        <v>1.6</v>
      </c>
      <c r="D225" s="48"/>
      <c r="E225" s="48">
        <f t="shared" si="33"/>
        <v>70.843522598453262</v>
      </c>
      <c r="F225" s="48">
        <f t="shared" si="39"/>
        <v>0</v>
      </c>
      <c r="G225" s="48">
        <f t="shared" si="40"/>
        <v>0</v>
      </c>
      <c r="H225" s="48">
        <f t="shared" ca="1" si="41"/>
        <v>0</v>
      </c>
      <c r="I225" s="48">
        <f t="shared" ca="1" si="42"/>
        <v>0</v>
      </c>
      <c r="M225"/>
      <c r="N225"/>
      <c r="O225"/>
      <c r="P225"/>
      <c r="Q225"/>
      <c r="R225" s="64">
        <v>96</v>
      </c>
      <c r="S225" s="67">
        <f t="shared" si="43"/>
        <v>44.616392320133272</v>
      </c>
      <c r="T225" s="68">
        <f t="shared" si="44"/>
        <v>55.909050776131259</v>
      </c>
      <c r="U225" s="69">
        <f t="shared" si="45"/>
        <v>70.843522598453262</v>
      </c>
      <c r="V225" s="68">
        <f t="shared" si="46"/>
        <v>82.198422436473166</v>
      </c>
      <c r="AE225"/>
      <c r="AH225"/>
      <c r="AN225"/>
    </row>
    <row r="226" spans="1:40">
      <c r="A226"/>
      <c r="B226" s="30">
        <f t="shared" si="32"/>
        <v>96.5</v>
      </c>
      <c r="C226" s="31">
        <f t="shared" si="38"/>
        <v>1.6083333333333334</v>
      </c>
      <c r="D226" s="48"/>
      <c r="E226" s="48">
        <f t="shared" si="33"/>
        <v>70.59371107851446</v>
      </c>
      <c r="F226" s="48">
        <f t="shared" si="39"/>
        <v>0</v>
      </c>
      <c r="G226" s="48">
        <f t="shared" si="40"/>
        <v>0</v>
      </c>
      <c r="H226" s="48">
        <f t="shared" ca="1" si="41"/>
        <v>0</v>
      </c>
      <c r="I226" s="48">
        <f t="shared" ca="1" si="42"/>
        <v>0</v>
      </c>
      <c r="M226"/>
      <c r="N226"/>
      <c r="O226"/>
      <c r="P226"/>
      <c r="Q226"/>
      <c r="R226" s="64">
        <v>96.5</v>
      </c>
      <c r="S226" s="67">
        <f t="shared" si="43"/>
        <v>44.461142709999962</v>
      </c>
      <c r="T226" s="68">
        <f t="shared" si="44"/>
        <v>55.713059506788852</v>
      </c>
      <c r="U226" s="69">
        <f t="shared" si="45"/>
        <v>70.59371107851446</v>
      </c>
      <c r="V226" s="68">
        <f t="shared" si="46"/>
        <v>81.907719777736574</v>
      </c>
      <c r="AE226"/>
      <c r="AH226"/>
      <c r="AN226"/>
    </row>
    <row r="227" spans="1:40">
      <c r="A227"/>
      <c r="B227" s="30">
        <f t="shared" ref="B227:B273" si="47">+B226+0.5</f>
        <v>97</v>
      </c>
      <c r="C227" s="31">
        <f t="shared" si="38"/>
        <v>1.6166666666666667</v>
      </c>
      <c r="D227" s="48"/>
      <c r="E227" s="48">
        <f t="shared" ref="E227:E273" si="48">VLOOKUP(B227,$R$34:$V$273,$B$15+1)</f>
        <v>70.346064664617941</v>
      </c>
      <c r="F227" s="48">
        <f t="shared" si="39"/>
        <v>0</v>
      </c>
      <c r="G227" s="48">
        <f t="shared" si="40"/>
        <v>0</v>
      </c>
      <c r="H227" s="48">
        <f t="shared" ca="1" si="41"/>
        <v>0</v>
      </c>
      <c r="I227" s="48">
        <f t="shared" ca="1" si="42"/>
        <v>0</v>
      </c>
      <c r="M227"/>
      <c r="N227"/>
      <c r="O227"/>
      <c r="P227"/>
      <c r="Q227"/>
      <c r="R227" s="64">
        <v>97</v>
      </c>
      <c r="S227" s="67">
        <f t="shared" si="43"/>
        <v>44.30723146464684</v>
      </c>
      <c r="T227" s="68">
        <f t="shared" si="44"/>
        <v>55.518762858737574</v>
      </c>
      <c r="U227" s="69">
        <f t="shared" si="45"/>
        <v>70.346064664617941</v>
      </c>
      <c r="V227" s="68">
        <f t="shared" si="46"/>
        <v>81.619539613213945</v>
      </c>
      <c r="AE227"/>
      <c r="AH227"/>
      <c r="AN227"/>
    </row>
    <row r="228" spans="1:40">
      <c r="A228"/>
      <c r="B228" s="30">
        <f t="shared" si="47"/>
        <v>97.5</v>
      </c>
      <c r="C228" s="31">
        <f t="shared" si="38"/>
        <v>1.625</v>
      </c>
      <c r="D228" s="48"/>
      <c r="E228" s="48">
        <f t="shared" si="48"/>
        <v>70.100553575921424</v>
      </c>
      <c r="F228" s="48">
        <f t="shared" si="39"/>
        <v>0</v>
      </c>
      <c r="G228" s="48">
        <f t="shared" si="40"/>
        <v>0</v>
      </c>
      <c r="H228" s="48">
        <f t="shared" ca="1" si="41"/>
        <v>0</v>
      </c>
      <c r="I228" s="48">
        <f t="shared" ca="1" si="42"/>
        <v>0</v>
      </c>
      <c r="M228"/>
      <c r="N228"/>
      <c r="O228"/>
      <c r="P228"/>
      <c r="Q228"/>
      <c r="R228" s="64">
        <v>97.5</v>
      </c>
      <c r="S228" s="67">
        <f t="shared" si="43"/>
        <v>44.154640236381269</v>
      </c>
      <c r="T228" s="68">
        <f t="shared" si="44"/>
        <v>55.326137557161836</v>
      </c>
      <c r="U228" s="69">
        <f t="shared" si="45"/>
        <v>70.100553575921424</v>
      </c>
      <c r="V228" s="68">
        <f t="shared" si="46"/>
        <v>81.333847220506016</v>
      </c>
      <c r="AE228"/>
      <c r="AH228"/>
      <c r="AN228"/>
    </row>
    <row r="229" spans="1:40">
      <c r="A229"/>
      <c r="B229" s="30">
        <f t="shared" si="47"/>
        <v>98</v>
      </c>
      <c r="C229" s="31">
        <f t="shared" si="38"/>
        <v>1.6333333333333333</v>
      </c>
      <c r="D229" s="48"/>
      <c r="E229" s="48">
        <f t="shared" si="48"/>
        <v>69.857148591191901</v>
      </c>
      <c r="F229" s="48">
        <f t="shared" si="39"/>
        <v>0</v>
      </c>
      <c r="G229" s="48">
        <f t="shared" si="40"/>
        <v>0</v>
      </c>
      <c r="H229" s="48">
        <f t="shared" ca="1" si="41"/>
        <v>0</v>
      </c>
      <c r="I229" s="48">
        <f t="shared" ca="1" si="42"/>
        <v>0</v>
      </c>
      <c r="M229"/>
      <c r="N229"/>
      <c r="O229"/>
      <c r="P229"/>
      <c r="Q229"/>
      <c r="R229" s="64">
        <v>98</v>
      </c>
      <c r="S229" s="67">
        <f t="shared" si="43"/>
        <v>44.003351021445198</v>
      </c>
      <c r="T229" s="68">
        <f t="shared" si="44"/>
        <v>55.135160764130177</v>
      </c>
      <c r="U229" s="69">
        <f t="shared" si="45"/>
        <v>69.857148591191901</v>
      </c>
      <c r="V229" s="68">
        <f t="shared" si="46"/>
        <v>81.050608530030274</v>
      </c>
      <c r="AE229"/>
      <c r="AH229"/>
      <c r="AN229"/>
    </row>
    <row r="230" spans="1:40">
      <c r="A230"/>
      <c r="B230" s="30">
        <f t="shared" si="47"/>
        <v>98.5</v>
      </c>
      <c r="C230" s="31">
        <f t="shared" si="38"/>
        <v>1.6416666666666666</v>
      </c>
      <c r="D230" s="48"/>
      <c r="E230" s="48">
        <f t="shared" si="48"/>
        <v>69.615821035500389</v>
      </c>
      <c r="F230" s="48">
        <f t="shared" si="39"/>
        <v>0</v>
      </c>
      <c r="G230" s="48">
        <f t="shared" si="40"/>
        <v>0</v>
      </c>
      <c r="H230" s="48">
        <f t="shared" ca="1" si="41"/>
        <v>0</v>
      </c>
      <c r="I230" s="48">
        <f t="shared" ca="1" si="42"/>
        <v>0</v>
      </c>
      <c r="M230"/>
      <c r="N230"/>
      <c r="O230"/>
      <c r="P230"/>
      <c r="Q230"/>
      <c r="R230" s="64">
        <v>98.5</v>
      </c>
      <c r="S230" s="67">
        <f t="shared" si="43"/>
        <v>43.853346151853472</v>
      </c>
      <c r="T230" s="68">
        <f t="shared" si="44"/>
        <v>54.945810068216765</v>
      </c>
      <c r="U230" s="69">
        <f t="shared" si="45"/>
        <v>69.615821035500389</v>
      </c>
      <c r="V230" s="68">
        <f t="shared" si="46"/>
        <v>80.769790109493343</v>
      </c>
      <c r="AE230"/>
      <c r="AH230"/>
      <c r="AN230"/>
    </row>
    <row r="231" spans="1:40">
      <c r="A231"/>
      <c r="B231" s="30">
        <f t="shared" si="47"/>
        <v>99</v>
      </c>
      <c r="C231" s="31">
        <f t="shared" si="38"/>
        <v>1.65</v>
      </c>
      <c r="D231" s="48"/>
      <c r="E231" s="48">
        <f t="shared" si="48"/>
        <v>69.376542767298744</v>
      </c>
      <c r="F231" s="48">
        <f t="shared" si="39"/>
        <v>0</v>
      </c>
      <c r="G231" s="48">
        <f t="shared" si="40"/>
        <v>0</v>
      </c>
      <c r="H231" s="48">
        <f t="shared" ca="1" si="41"/>
        <v>0</v>
      </c>
      <c r="I231" s="48">
        <f t="shared" ca="1" si="42"/>
        <v>0</v>
      </c>
      <c r="M231"/>
      <c r="N231"/>
      <c r="O231"/>
      <c r="P231"/>
      <c r="Q231"/>
      <c r="R231" s="64">
        <v>99</v>
      </c>
      <c r="S231" s="67">
        <f t="shared" si="43"/>
        <v>43.704608287465895</v>
      </c>
      <c r="T231" s="68">
        <f t="shared" si="44"/>
        <v>54.758063474420652</v>
      </c>
      <c r="U231" s="69">
        <f t="shared" si="45"/>
        <v>69.376542767298744</v>
      </c>
      <c r="V231" s="68">
        <f t="shared" si="46"/>
        <v>80.491359148808939</v>
      </c>
      <c r="AE231"/>
      <c r="AH231"/>
      <c r="AN231"/>
    </row>
    <row r="232" spans="1:40">
      <c r="A232"/>
      <c r="B232" s="30">
        <f t="shared" si="47"/>
        <v>99.5</v>
      </c>
      <c r="C232" s="31">
        <f t="shared" si="38"/>
        <v>1.6583333333333334</v>
      </c>
      <c r="D232" s="48"/>
      <c r="E232" s="48">
        <f t="shared" si="48"/>
        <v>69.139286165865798</v>
      </c>
      <c r="F232" s="48">
        <f t="shared" si="39"/>
        <v>0</v>
      </c>
      <c r="G232" s="48">
        <f t="shared" si="40"/>
        <v>0</v>
      </c>
      <c r="H232" s="48">
        <f t="shared" ca="1" si="41"/>
        <v>0</v>
      </c>
      <c r="I232" s="48">
        <f t="shared" ca="1" si="42"/>
        <v>0</v>
      </c>
      <c r="M232"/>
      <c r="N232"/>
      <c r="O232"/>
      <c r="P232"/>
      <c r="Q232"/>
      <c r="R232" s="64">
        <v>99.5</v>
      </c>
      <c r="S232" s="67">
        <f t="shared" si="43"/>
        <v>43.557120408285705</v>
      </c>
      <c r="T232" s="68">
        <f t="shared" si="44"/>
        <v>54.571899394372792</v>
      </c>
      <c r="U232" s="69">
        <f t="shared" si="45"/>
        <v>69.139286165865798</v>
      </c>
      <c r="V232" s="68">
        <f t="shared" si="46"/>
        <v>80.21528344544727</v>
      </c>
      <c r="AE232"/>
      <c r="AH232"/>
      <c r="AN232"/>
    </row>
    <row r="233" spans="1:40">
      <c r="A233"/>
      <c r="B233" s="30">
        <f t="shared" si="47"/>
        <v>100</v>
      </c>
      <c r="C233" s="31">
        <f t="shared" si="38"/>
        <v>1.6666666666666667</v>
      </c>
      <c r="D233" s="48"/>
      <c r="E233" s="48">
        <f t="shared" si="48"/>
        <v>68.904024119110176</v>
      </c>
      <c r="F233" s="48">
        <f t="shared" si="39"/>
        <v>0</v>
      </c>
      <c r="G233" s="48">
        <f t="shared" si="40"/>
        <v>0</v>
      </c>
      <c r="H233" s="48">
        <f t="shared" ca="1" si="41"/>
        <v>0</v>
      </c>
      <c r="I233" s="48">
        <f t="shared" ca="1" si="42"/>
        <v>0</v>
      </c>
      <c r="M233"/>
      <c r="N233"/>
      <c r="O233"/>
      <c r="P233"/>
      <c r="Q233"/>
      <c r="R233" s="64">
        <v>100</v>
      </c>
      <c r="S233" s="67">
        <f t="shared" si="43"/>
        <v>43.410865806976261</v>
      </c>
      <c r="T233" s="68">
        <f t="shared" si="44"/>
        <v>54.387296636821347</v>
      </c>
      <c r="U233" s="69">
        <f t="shared" si="45"/>
        <v>68.904024119110176</v>
      </c>
      <c r="V233" s="68">
        <f t="shared" si="46"/>
        <v>79.941531390200609</v>
      </c>
      <c r="AE233"/>
      <c r="AH233"/>
      <c r="AN233"/>
    </row>
    <row r="234" spans="1:40">
      <c r="A234"/>
      <c r="B234" s="30">
        <f t="shared" si="47"/>
        <v>100.5</v>
      </c>
      <c r="C234" s="31">
        <f t="shared" si="38"/>
        <v>1.675</v>
      </c>
      <c r="D234" s="48"/>
      <c r="E234" s="48">
        <f t="shared" si="48"/>
        <v>68.670730011718078</v>
      </c>
      <c r="F234" s="48">
        <f t="shared" si="39"/>
        <v>0</v>
      </c>
      <c r="G234" s="48">
        <f t="shared" si="40"/>
        <v>0</v>
      </c>
      <c r="H234" s="48">
        <f t="shared" ca="1" si="41"/>
        <v>0</v>
      </c>
      <c r="I234" s="48">
        <f t="shared" ca="1" si="42"/>
        <v>0</v>
      </c>
      <c r="M234"/>
      <c r="N234"/>
      <c r="O234"/>
      <c r="P234"/>
      <c r="Q234"/>
      <c r="R234" s="64">
        <v>100.5</v>
      </c>
      <c r="S234" s="67">
        <f t="shared" si="43"/>
        <v>43.26582808158944</v>
      </c>
      <c r="T234" s="68">
        <f t="shared" si="44"/>
        <v>54.204234398385793</v>
      </c>
      <c r="U234" s="69">
        <f t="shared" si="45"/>
        <v>68.670730011718078</v>
      </c>
      <c r="V234" s="68">
        <f t="shared" si="46"/>
        <v>79.670071953351894</v>
      </c>
      <c r="AE234"/>
      <c r="AH234"/>
      <c r="AN234"/>
    </row>
    <row r="235" spans="1:40">
      <c r="A235"/>
      <c r="B235" s="30">
        <f t="shared" si="47"/>
        <v>101</v>
      </c>
      <c r="C235" s="31">
        <f t="shared" si="38"/>
        <v>1.6833333333333333</v>
      </c>
      <c r="D235" s="48"/>
      <c r="E235" s="48">
        <f t="shared" si="48"/>
        <v>68.439377713634528</v>
      </c>
      <c r="F235" s="48">
        <f t="shared" si="39"/>
        <v>0</v>
      </c>
      <c r="G235" s="48">
        <f t="shared" si="40"/>
        <v>0</v>
      </c>
      <c r="H235" s="48">
        <f t="shared" ca="1" si="41"/>
        <v>0</v>
      </c>
      <c r="I235" s="48">
        <f t="shared" ca="1" si="42"/>
        <v>0</v>
      </c>
      <c r="M235"/>
      <c r="N235"/>
      <c r="O235"/>
      <c r="P235"/>
      <c r="Q235"/>
      <c r="R235" s="64">
        <v>101</v>
      </c>
      <c r="S235" s="67">
        <f t="shared" si="43"/>
        <v>43.121991128497868</v>
      </c>
      <c r="T235" s="68">
        <f t="shared" si="44"/>
        <v>54.022692254570842</v>
      </c>
      <c r="U235" s="69">
        <f t="shared" si="45"/>
        <v>68.439377713634528</v>
      </c>
      <c r="V235" s="68">
        <f t="shared" si="46"/>
        <v>79.400874671232202</v>
      </c>
      <c r="AE235"/>
      <c r="AH235"/>
      <c r="AN235"/>
    </row>
    <row r="236" spans="1:40">
      <c r="A236"/>
      <c r="B236" s="30">
        <f t="shared" si="47"/>
        <v>101.5</v>
      </c>
      <c r="C236" s="31">
        <f t="shared" si="38"/>
        <v>1.6916666666666667</v>
      </c>
      <c r="D236" s="48"/>
      <c r="E236" s="48">
        <f t="shared" si="48"/>
        <v>68.209941568867478</v>
      </c>
      <c r="F236" s="48">
        <f t="shared" si="39"/>
        <v>0</v>
      </c>
      <c r="G236" s="48">
        <f t="shared" si="40"/>
        <v>0</v>
      </c>
      <c r="H236" s="48">
        <f t="shared" ca="1" si="41"/>
        <v>0</v>
      </c>
      <c r="I236" s="48">
        <f t="shared" ca="1" si="42"/>
        <v>0</v>
      </c>
      <c r="M236"/>
      <c r="N236"/>
      <c r="O236"/>
      <c r="P236"/>
      <c r="Q236"/>
      <c r="R236" s="64">
        <v>101.5</v>
      </c>
      <c r="S236" s="67">
        <f t="shared" si="43"/>
        <v>42.979339135525208</v>
      </c>
      <c r="T236" s="68">
        <f t="shared" si="44"/>
        <v>53.842650151032288</v>
      </c>
      <c r="U236" s="69">
        <f t="shared" si="45"/>
        <v>68.209941568867478</v>
      </c>
      <c r="V236" s="68">
        <f t="shared" si="46"/>
        <v>79.133909633155639</v>
      </c>
      <c r="AE236"/>
      <c r="AH236"/>
      <c r="AN236"/>
    </row>
    <row r="237" spans="1:40">
      <c r="A237"/>
      <c r="B237" s="30">
        <f t="shared" si="47"/>
        <v>102</v>
      </c>
      <c r="C237" s="31">
        <f t="shared" si="38"/>
        <v>1.7</v>
      </c>
      <c r="D237" s="48"/>
      <c r="E237" s="48">
        <f t="shared" si="48"/>
        <v>67.982396384603433</v>
      </c>
      <c r="F237" s="48">
        <f t="shared" si="39"/>
        <v>0</v>
      </c>
      <c r="G237" s="48">
        <f t="shared" si="40"/>
        <v>0</v>
      </c>
      <c r="H237" s="48">
        <f t="shared" ca="1" si="41"/>
        <v>0</v>
      </c>
      <c r="I237" s="48">
        <f t="shared" ca="1" si="42"/>
        <v>0</v>
      </c>
      <c r="M237"/>
      <c r="N237"/>
      <c r="O237"/>
      <c r="P237"/>
      <c r="Q237"/>
      <c r="R237" s="64">
        <v>102</v>
      </c>
      <c r="S237" s="67">
        <f t="shared" si="43"/>
        <v>42.837856575267253</v>
      </c>
      <c r="T237" s="68">
        <f t="shared" si="44"/>
        <v>53.664088395085571</v>
      </c>
      <c r="U237" s="69">
        <f t="shared" si="45"/>
        <v>67.982396384603433</v>
      </c>
      <c r="V237" s="68">
        <f t="shared" si="46"/>
        <v>78.869147468717344</v>
      </c>
      <c r="AE237"/>
      <c r="AH237"/>
      <c r="AN237"/>
    </row>
    <row r="238" spans="1:40">
      <c r="A238"/>
      <c r="B238" s="30">
        <f t="shared" si="47"/>
        <v>102.5</v>
      </c>
      <c r="C238" s="31">
        <f t="shared" si="38"/>
        <v>1.7083333333333333</v>
      </c>
      <c r="D238" s="48"/>
      <c r="E238" s="48">
        <f t="shared" si="48"/>
        <v>67.756717420625222</v>
      </c>
      <c r="F238" s="48">
        <f t="shared" si="39"/>
        <v>0</v>
      </c>
      <c r="G238" s="48">
        <f t="shared" si="40"/>
        <v>0</v>
      </c>
      <c r="H238" s="48">
        <f t="shared" ca="1" si="41"/>
        <v>0</v>
      </c>
      <c r="I238" s="48">
        <f t="shared" ca="1" si="42"/>
        <v>0</v>
      </c>
      <c r="M238"/>
      <c r="N238"/>
      <c r="O238"/>
      <c r="P238"/>
      <c r="Q238"/>
      <c r="R238" s="64">
        <v>102.5</v>
      </c>
      <c r="S238" s="67">
        <f t="shared" si="43"/>
        <v>42.697528198598121</v>
      </c>
      <c r="T238" s="68">
        <f t="shared" si="44"/>
        <v>53.486987647449887</v>
      </c>
      <c r="U238" s="69">
        <f t="shared" si="45"/>
        <v>67.756717420625222</v>
      </c>
      <c r="V238" s="68">
        <f t="shared" si="46"/>
        <v>78.606559335444743</v>
      </c>
      <c r="AE238"/>
      <c r="AH238"/>
      <c r="AN238"/>
    </row>
    <row r="239" spans="1:40">
      <c r="A239"/>
      <c r="B239" s="30">
        <f t="shared" si="47"/>
        <v>103</v>
      </c>
      <c r="C239" s="31">
        <f t="shared" si="38"/>
        <v>1.7166666666666666</v>
      </c>
      <c r="D239" s="48"/>
      <c r="E239" s="48">
        <f t="shared" si="48"/>
        <v>67.532880379021719</v>
      </c>
      <c r="F239" s="48">
        <f t="shared" si="39"/>
        <v>0</v>
      </c>
      <c r="G239" s="48">
        <f t="shared" si="40"/>
        <v>0</v>
      </c>
      <c r="H239" s="48">
        <f t="shared" ca="1" si="41"/>
        <v>0</v>
      </c>
      <c r="I239" s="48">
        <f t="shared" ca="1" si="42"/>
        <v>0</v>
      </c>
      <c r="M239"/>
      <c r="N239"/>
      <c r="O239"/>
      <c r="P239"/>
      <c r="Q239"/>
      <c r="R239" s="64">
        <v>103</v>
      </c>
      <c r="S239" s="67">
        <f t="shared" si="43"/>
        <v>42.558339028355306</v>
      </c>
      <c r="T239" s="68">
        <f t="shared" si="44"/>
        <v>53.311328914220098</v>
      </c>
      <c r="U239" s="69">
        <f t="shared" si="45"/>
        <v>67.532880379021719</v>
      </c>
      <c r="V239" s="68">
        <f t="shared" si="46"/>
        <v>78.346116906789234</v>
      </c>
      <c r="AE239"/>
      <c r="AH239"/>
      <c r="AN239"/>
    </row>
    <row r="240" spans="1:40">
      <c r="A240"/>
      <c r="B240" s="30">
        <f t="shared" si="47"/>
        <v>103.5</v>
      </c>
      <c r="C240" s="31">
        <f t="shared" si="38"/>
        <v>1.7250000000000001</v>
      </c>
      <c r="D240" s="48"/>
      <c r="E240" s="48">
        <f t="shared" si="48"/>
        <v>67.310861394180208</v>
      </c>
      <c r="F240" s="48">
        <f t="shared" si="39"/>
        <v>0</v>
      </c>
      <c r="G240" s="48">
        <f t="shared" si="40"/>
        <v>0</v>
      </c>
      <c r="H240" s="48">
        <f t="shared" ca="1" si="41"/>
        <v>0</v>
      </c>
      <c r="I240" s="48">
        <f t="shared" ca="1" si="42"/>
        <v>0</v>
      </c>
      <c r="M240"/>
      <c r="N240"/>
      <c r="O240"/>
      <c r="P240"/>
      <c r="Q240"/>
      <c r="R240" s="64">
        <v>103.5</v>
      </c>
      <c r="S240" s="67">
        <f t="shared" si="43"/>
        <v>42.42027435319784</v>
      </c>
      <c r="T240" s="68">
        <f t="shared" si="44"/>
        <v>53.137093539058569</v>
      </c>
      <c r="U240" s="69">
        <f t="shared" si="45"/>
        <v>67.310861394180208</v>
      </c>
      <c r="V240" s="68">
        <f t="shared" si="46"/>
        <v>78.087792360447736</v>
      </c>
      <c r="AE240"/>
      <c r="AH240"/>
      <c r="AN240"/>
    </row>
    <row r="241" spans="1:40">
      <c r="A241"/>
      <c r="B241" s="30">
        <f t="shared" si="47"/>
        <v>104</v>
      </c>
      <c r="C241" s="31">
        <f t="shared" si="38"/>
        <v>1.7333333333333334</v>
      </c>
      <c r="D241" s="48"/>
      <c r="E241" s="48">
        <f t="shared" si="48"/>
        <v>67.090637023051698</v>
      </c>
      <c r="F241" s="48">
        <f t="shared" si="39"/>
        <v>0</v>
      </c>
      <c r="G241" s="48">
        <f t="shared" si="40"/>
        <v>0</v>
      </c>
      <c r="H241" s="48">
        <f t="shared" ca="1" si="41"/>
        <v>0</v>
      </c>
      <c r="I241" s="48">
        <f t="shared" ca="1" si="42"/>
        <v>0</v>
      </c>
      <c r="M241"/>
      <c r="N241"/>
      <c r="O241"/>
      <c r="P241"/>
      <c r="Q241"/>
      <c r="R241" s="64">
        <v>104</v>
      </c>
      <c r="S241" s="67">
        <f t="shared" si="43"/>
        <v>42.283319721631976</v>
      </c>
      <c r="T241" s="68">
        <f t="shared" si="44"/>
        <v>52.964263195600545</v>
      </c>
      <c r="U241" s="69">
        <f t="shared" si="45"/>
        <v>67.090637023051698</v>
      </c>
      <c r="V241" s="68">
        <f t="shared" si="46"/>
        <v>77.831558367003538</v>
      </c>
      <c r="AE241"/>
      <c r="AH241"/>
      <c r="AN241"/>
    </row>
    <row r="242" spans="1:40">
      <c r="A242"/>
      <c r="B242" s="30">
        <f t="shared" si="47"/>
        <v>104.5</v>
      </c>
      <c r="C242" s="31">
        <f t="shared" si="38"/>
        <v>1.7416666666666667</v>
      </c>
      <c r="D242" s="48"/>
      <c r="E242" s="48">
        <f t="shared" si="48"/>
        <v>66.872184235682042</v>
      </c>
      <c r="F242" s="48">
        <f t="shared" si="39"/>
        <v>0</v>
      </c>
      <c r="G242" s="48">
        <f t="shared" si="40"/>
        <v>0</v>
      </c>
      <c r="H242" s="48">
        <f t="shared" ca="1" si="41"/>
        <v>0</v>
      </c>
      <c r="I242" s="48">
        <f t="shared" ca="1" si="42"/>
        <v>0</v>
      </c>
      <c r="M242"/>
      <c r="N242"/>
      <c r="O242"/>
      <c r="P242"/>
      <c r="Q242"/>
      <c r="R242" s="64">
        <v>104.5</v>
      </c>
      <c r="S242" s="67">
        <f t="shared" si="43"/>
        <v>42.147460936199366</v>
      </c>
      <c r="T242" s="68">
        <f t="shared" si="44"/>
        <v>52.792819880065814</v>
      </c>
      <c r="U242" s="69">
        <f t="shared" si="45"/>
        <v>66.872184235682042</v>
      </c>
      <c r="V242" s="68">
        <f t="shared" si="46"/>
        <v>77.577388078876538</v>
      </c>
      <c r="AE242"/>
      <c r="AH242"/>
      <c r="AN242"/>
    </row>
    <row r="243" spans="1:40">
      <c r="A243"/>
      <c r="B243" s="30">
        <f t="shared" si="47"/>
        <v>105</v>
      </c>
      <c r="C243" s="31">
        <f t="shared" si="38"/>
        <v>1.75</v>
      </c>
      <c r="D243" s="48"/>
      <c r="E243" s="48">
        <f t="shared" si="48"/>
        <v>66.655480405998432</v>
      </c>
      <c r="F243" s="48">
        <f t="shared" si="39"/>
        <v>0</v>
      </c>
      <c r="G243" s="48">
        <f t="shared" si="40"/>
        <v>0</v>
      </c>
      <c r="H243" s="48">
        <f t="shared" ca="1" si="41"/>
        <v>0</v>
      </c>
      <c r="I243" s="48">
        <f t="shared" ca="1" si="42"/>
        <v>0</v>
      </c>
      <c r="M243"/>
      <c r="N243"/>
      <c r="O243"/>
      <c r="P243"/>
      <c r="Q243"/>
      <c r="R243" s="64">
        <v>105</v>
      </c>
      <c r="S243" s="67">
        <f t="shared" si="43"/>
        <v>42.012684047822027</v>
      </c>
      <c r="T243" s="68">
        <f t="shared" si="44"/>
        <v>52.622745904070271</v>
      </c>
      <c r="U243" s="69">
        <f t="shared" si="45"/>
        <v>66.655480405998432</v>
      </c>
      <c r="V243" s="68">
        <f t="shared" si="46"/>
        <v>77.325255119572034</v>
      </c>
      <c r="AE243"/>
      <c r="AH243"/>
      <c r="AN243"/>
    </row>
    <row r="244" spans="1:40">
      <c r="A244"/>
      <c r="B244" s="30">
        <f t="shared" si="47"/>
        <v>105.5</v>
      </c>
      <c r="C244" s="31">
        <f t="shared" si="38"/>
        <v>1.7583333333333333</v>
      </c>
      <c r="D244" s="48"/>
      <c r="E244" s="48">
        <f t="shared" si="48"/>
        <v>66.440503302844419</v>
      </c>
      <c r="F244" s="48">
        <f t="shared" si="39"/>
        <v>0</v>
      </c>
      <c r="G244" s="48">
        <f t="shared" si="40"/>
        <v>0</v>
      </c>
      <c r="H244" s="48">
        <f t="shared" ca="1" si="41"/>
        <v>0</v>
      </c>
      <c r="I244" s="48">
        <f t="shared" ca="1" si="42"/>
        <v>0</v>
      </c>
      <c r="M244"/>
      <c r="N244"/>
      <c r="O244"/>
      <c r="P244"/>
      <c r="Q244"/>
      <c r="R244" s="64">
        <v>105.5</v>
      </c>
      <c r="S244" s="67">
        <f t="shared" si="43"/>
        <v>41.878975350299513</v>
      </c>
      <c r="T244" s="68">
        <f t="shared" si="44"/>
        <v>52.454023887630967</v>
      </c>
      <c r="U244" s="69">
        <f t="shared" si="45"/>
        <v>66.440503302844419</v>
      </c>
      <c r="V244" s="68">
        <f t="shared" si="46"/>
        <v>77.075133573219986</v>
      </c>
      <c r="AE244"/>
      <c r="AH244"/>
      <c r="AN244"/>
    </row>
    <row r="245" spans="1:40">
      <c r="A245"/>
      <c r="B245" s="30">
        <f t="shared" si="47"/>
        <v>106</v>
      </c>
      <c r="C245" s="31">
        <f t="shared" si="38"/>
        <v>1.7666666666666666</v>
      </c>
      <c r="D245" s="48"/>
      <c r="E245" s="48">
        <f t="shared" si="48"/>
        <v>66.227231081255582</v>
      </c>
      <c r="F245" s="48">
        <f t="shared" si="39"/>
        <v>0</v>
      </c>
      <c r="G245" s="48">
        <f t="shared" si="40"/>
        <v>0</v>
      </c>
      <c r="H245" s="48">
        <f t="shared" ca="1" si="41"/>
        <v>0</v>
      </c>
      <c r="I245" s="48">
        <f t="shared" ca="1" si="42"/>
        <v>0</v>
      </c>
      <c r="M245"/>
      <c r="N245"/>
      <c r="O245"/>
      <c r="P245"/>
      <c r="Q245"/>
      <c r="R245" s="64">
        <v>106</v>
      </c>
      <c r="S245" s="67">
        <f t="shared" si="43"/>
        <v>41.746321374953489</v>
      </c>
      <c r="T245" s="68">
        <f t="shared" si="44"/>
        <v>52.286636752358696</v>
      </c>
      <c r="U245" s="69">
        <f t="shared" si="45"/>
        <v>66.227231081255582</v>
      </c>
      <c r="V245" s="68">
        <f t="shared" si="46"/>
        <v>76.82699797439426</v>
      </c>
      <c r="AE245"/>
      <c r="AH245"/>
      <c r="AN245"/>
    </row>
    <row r="246" spans="1:40">
      <c r="A246"/>
      <c r="B246" s="30">
        <f t="shared" si="47"/>
        <v>106.5</v>
      </c>
      <c r="C246" s="31">
        <f t="shared" si="38"/>
        <v>1.7749999999999999</v>
      </c>
      <c r="D246" s="48"/>
      <c r="E246" s="48">
        <f t="shared" si="48"/>
        <v>66.015642273967387</v>
      </c>
      <c r="F246" s="48">
        <f t="shared" si="39"/>
        <v>0</v>
      </c>
      <c r="G246" s="48">
        <f t="shared" si="40"/>
        <v>0</v>
      </c>
      <c r="H246" s="48">
        <f t="shared" ca="1" si="41"/>
        <v>0</v>
      </c>
      <c r="I246" s="48">
        <f t="shared" ca="1" si="42"/>
        <v>0</v>
      </c>
      <c r="M246"/>
      <c r="N246"/>
      <c r="O246"/>
      <c r="P246"/>
      <c r="Q246"/>
      <c r="R246" s="64">
        <v>106.5</v>
      </c>
      <c r="S246" s="67">
        <f t="shared" si="43"/>
        <v>41.614708885414842</v>
      </c>
      <c r="T246" s="68">
        <f t="shared" si="44"/>
        <v>52.120567714831829</v>
      </c>
      <c r="U246" s="69">
        <f t="shared" si="45"/>
        <v>66.015642273967387</v>
      </c>
      <c r="V246" s="68">
        <f t="shared" si="46"/>
        <v>76.580823298203768</v>
      </c>
      <c r="AE246"/>
      <c r="AH246"/>
      <c r="AN246"/>
    </row>
    <row r="247" spans="1:40">
      <c r="A247"/>
      <c r="B247" s="30">
        <f t="shared" si="47"/>
        <v>107</v>
      </c>
      <c r="C247" s="31">
        <f t="shared" si="38"/>
        <v>1.7833333333333334</v>
      </c>
      <c r="D247" s="48"/>
      <c r="E247" s="48">
        <f t="shared" si="48"/>
        <v>65.805715783149495</v>
      </c>
      <c r="F247" s="48">
        <f t="shared" si="39"/>
        <v>0</v>
      </c>
      <c r="G247" s="48">
        <f t="shared" si="40"/>
        <v>0</v>
      </c>
      <c r="H247" s="48">
        <f t="shared" ca="1" si="41"/>
        <v>0</v>
      </c>
      <c r="I247" s="48">
        <f t="shared" ca="1" si="42"/>
        <v>0</v>
      </c>
      <c r="M247"/>
      <c r="N247"/>
      <c r="O247"/>
      <c r="P247"/>
      <c r="Q247"/>
      <c r="R247" s="64">
        <v>107</v>
      </c>
      <c r="S247" s="67">
        <f t="shared" si="43"/>
        <v>41.484124872549259</v>
      </c>
      <c r="T247" s="68">
        <f t="shared" si="44"/>
        <v>51.955800280146491</v>
      </c>
      <c r="U247" s="69">
        <f t="shared" si="45"/>
        <v>65.805715783149495</v>
      </c>
      <c r="V247" s="68">
        <f t="shared" si="46"/>
        <v>76.336584950647591</v>
      </c>
      <c r="AE247"/>
      <c r="AH247"/>
      <c r="AN247"/>
    </row>
    <row r="248" spans="1:40">
      <c r="A248"/>
      <c r="B248" s="30">
        <f t="shared" si="47"/>
        <v>107.5</v>
      </c>
      <c r="C248" s="31">
        <f t="shared" si="38"/>
        <v>1.7916666666666667</v>
      </c>
      <c r="D248" s="48"/>
      <c r="E248" s="48">
        <f t="shared" si="48"/>
        <v>65.597430872357634</v>
      </c>
      <c r="F248" s="48">
        <f t="shared" si="39"/>
        <v>0</v>
      </c>
      <c r="G248" s="48">
        <f t="shared" si="40"/>
        <v>0</v>
      </c>
      <c r="H248" s="48">
        <f t="shared" ca="1" si="41"/>
        <v>0</v>
      </c>
      <c r="I248" s="48">
        <f t="shared" ca="1" si="42"/>
        <v>0</v>
      </c>
      <c r="M248"/>
      <c r="N248"/>
      <c r="O248"/>
      <c r="P248"/>
      <c r="Q248"/>
      <c r="R248" s="64">
        <v>107.5</v>
      </c>
      <c r="S248" s="67">
        <f t="shared" si="43"/>
        <v>41.35455654951641</v>
      </c>
      <c r="T248" s="68">
        <f t="shared" si="44"/>
        <v>51.792318235636579</v>
      </c>
      <c r="U248" s="69">
        <f t="shared" si="45"/>
        <v>65.597430872357634</v>
      </c>
      <c r="V248" s="68">
        <f t="shared" si="46"/>
        <v>76.094258759223834</v>
      </c>
      <c r="AE248"/>
      <c r="AH248"/>
      <c r="AN248"/>
    </row>
    <row r="249" spans="1:40">
      <c r="A249"/>
      <c r="B249" s="30">
        <f t="shared" si="47"/>
        <v>108</v>
      </c>
      <c r="C249" s="31">
        <f t="shared" si="38"/>
        <v>1.8</v>
      </c>
      <c r="D249" s="48"/>
      <c r="E249" s="48">
        <f t="shared" si="48"/>
        <v>65.390767158697955</v>
      </c>
      <c r="F249" s="48">
        <f t="shared" si="39"/>
        <v>0</v>
      </c>
      <c r="G249" s="48">
        <f t="shared" si="40"/>
        <v>0</v>
      </c>
      <c r="H249" s="48">
        <f t="shared" ca="1" si="41"/>
        <v>0</v>
      </c>
      <c r="I249" s="48">
        <f t="shared" ca="1" si="42"/>
        <v>0</v>
      </c>
      <c r="M249"/>
      <c r="N249"/>
      <c r="O249"/>
      <c r="P249"/>
      <c r="Q249"/>
      <c r="R249" s="64">
        <v>108</v>
      </c>
      <c r="S249" s="67">
        <f t="shared" si="43"/>
        <v>41.22599134695934</v>
      </c>
      <c r="T249" s="68">
        <f t="shared" si="44"/>
        <v>51.630105644759503</v>
      </c>
      <c r="U249" s="69">
        <f t="shared" si="45"/>
        <v>65.390767158697955</v>
      </c>
      <c r="V249" s="68">
        <f t="shared" si="46"/>
        <v>75.853820963787001</v>
      </c>
      <c r="AE249"/>
      <c r="AH249"/>
      <c r="AN249"/>
    </row>
    <row r="250" spans="1:40">
      <c r="A250"/>
      <c r="B250" s="30">
        <f t="shared" si="47"/>
        <v>108.5</v>
      </c>
      <c r="C250" s="31">
        <f t="shared" si="38"/>
        <v>1.8083333333333333</v>
      </c>
      <c r="D250" s="48"/>
      <c r="E250" s="48">
        <f t="shared" si="48"/>
        <v>65.185704605196619</v>
      </c>
      <c r="F250" s="48">
        <f t="shared" si="39"/>
        <v>0</v>
      </c>
      <c r="G250" s="48">
        <f t="shared" si="40"/>
        <v>0</v>
      </c>
      <c r="H250" s="48">
        <f t="shared" ca="1" si="41"/>
        <v>0</v>
      </c>
      <c r="I250" s="48">
        <f t="shared" ca="1" si="42"/>
        <v>0</v>
      </c>
      <c r="M250"/>
      <c r="N250"/>
      <c r="O250"/>
      <c r="P250"/>
      <c r="Q250"/>
      <c r="R250" s="64">
        <v>108.5</v>
      </c>
      <c r="S250" s="67">
        <f t="shared" si="43"/>
        <v>41.098416908319521</v>
      </c>
      <c r="T250" s="68">
        <f t="shared" si="44"/>
        <v>51.469146841141651</v>
      </c>
      <c r="U250" s="69">
        <f t="shared" si="45"/>
        <v>65.185704605196619</v>
      </c>
      <c r="V250" s="68">
        <f t="shared" si="46"/>
        <v>75.615248207644484</v>
      </c>
      <c r="AE250"/>
      <c r="AH250"/>
      <c r="AN250"/>
    </row>
    <row r="251" spans="1:40">
      <c r="A251"/>
      <c r="B251" s="30">
        <f t="shared" si="47"/>
        <v>109</v>
      </c>
      <c r="C251" s="31">
        <f t="shared" si="38"/>
        <v>1.8166666666666667</v>
      </c>
      <c r="D251" s="48"/>
      <c r="E251" s="48">
        <f t="shared" si="48"/>
        <v>64.982223513367686</v>
      </c>
      <c r="F251" s="48">
        <f t="shared" si="39"/>
        <v>0</v>
      </c>
      <c r="G251" s="48">
        <f t="shared" si="40"/>
        <v>0</v>
      </c>
      <c r="H251" s="48">
        <f t="shared" ca="1" si="41"/>
        <v>0</v>
      </c>
      <c r="I251" s="48">
        <f t="shared" ca="1" si="42"/>
        <v>0</v>
      </c>
      <c r="M251"/>
      <c r="N251"/>
      <c r="O251"/>
      <c r="P251"/>
      <c r="Q251"/>
      <c r="R251" s="64">
        <v>109</v>
      </c>
      <c r="S251" s="67">
        <f t="shared" si="43"/>
        <v>40.971821085273682</v>
      </c>
      <c r="T251" s="68">
        <f t="shared" si="44"/>
        <v>51.30942642277887</v>
      </c>
      <c r="U251" s="69">
        <f t="shared" si="45"/>
        <v>64.982223513367686</v>
      </c>
      <c r="V251" s="68">
        <f t="shared" si="46"/>
        <v>75.378517528884871</v>
      </c>
      <c r="AE251"/>
      <c r="AH251"/>
      <c r="AN251"/>
    </row>
    <row r="252" spans="1:40">
      <c r="A252"/>
      <c r="B252" s="30">
        <f t="shared" si="47"/>
        <v>109.5</v>
      </c>
      <c r="C252" s="31">
        <f t="shared" si="38"/>
        <v>1.825</v>
      </c>
      <c r="D252" s="48"/>
      <c r="E252" s="48">
        <f t="shared" si="48"/>
        <v>64.780304515974777</v>
      </c>
      <c r="F252" s="48">
        <f t="shared" si="39"/>
        <v>0</v>
      </c>
      <c r="G252" s="48">
        <f t="shared" si="40"/>
        <v>0</v>
      </c>
      <c r="H252" s="48">
        <f t="shared" ca="1" si="41"/>
        <v>0</v>
      </c>
      <c r="I252" s="48">
        <f t="shared" ca="1" si="42"/>
        <v>0</v>
      </c>
      <c r="M252"/>
      <c r="N252"/>
      <c r="O252"/>
      <c r="P252"/>
      <c r="Q252"/>
      <c r="R252" s="64">
        <v>109.5</v>
      </c>
      <c r="S252" s="67">
        <f t="shared" si="43"/>
        <v>40.846191933289106</v>
      </c>
      <c r="T252" s="68">
        <f t="shared" si="44"/>
        <v>51.150929246387761</v>
      </c>
      <c r="U252" s="69">
        <f t="shared" si="45"/>
        <v>64.780304515974777</v>
      </c>
      <c r="V252" s="68">
        <f t="shared" si="46"/>
        <v>75.143606351931879</v>
      </c>
      <c r="AE252"/>
      <c r="AH252"/>
      <c r="AN252"/>
    </row>
    <row r="253" spans="1:40">
      <c r="A253"/>
      <c r="B253" s="30">
        <f t="shared" si="47"/>
        <v>110</v>
      </c>
      <c r="C253" s="31">
        <f t="shared" si="38"/>
        <v>1.8333333333333333</v>
      </c>
      <c r="D253" s="48"/>
      <c r="E253" s="48">
        <f t="shared" si="48"/>
        <v>64.579928569979089</v>
      </c>
      <c r="F253" s="48">
        <f t="shared" si="39"/>
        <v>0</v>
      </c>
      <c r="G253" s="48">
        <f t="shared" si="40"/>
        <v>0</v>
      </c>
      <c r="H253" s="48">
        <f t="shared" ca="1" si="41"/>
        <v>0</v>
      </c>
      <c r="I253" s="48">
        <f t="shared" ca="1" si="42"/>
        <v>0</v>
      </c>
      <c r="M253"/>
      <c r="N253"/>
      <c r="O253"/>
      <c r="P253"/>
      <c r="Q253"/>
      <c r="R253" s="64">
        <v>110</v>
      </c>
      <c r="S253" s="67">
        <f t="shared" si="43"/>
        <v>40.721517707293636</v>
      </c>
      <c r="T253" s="68">
        <f t="shared" si="44"/>
        <v>50.993640421902562</v>
      </c>
      <c r="U253" s="69">
        <f t="shared" si="45"/>
        <v>64.579928569979089</v>
      </c>
      <c r="V253" s="68">
        <f t="shared" si="46"/>
        <v>74.910492479316702</v>
      </c>
      <c r="AE253"/>
      <c r="AH253"/>
      <c r="AN253"/>
    </row>
    <row r="254" spans="1:40">
      <c r="A254"/>
      <c r="B254" s="30">
        <f t="shared" si="47"/>
        <v>110.5</v>
      </c>
      <c r="C254" s="31">
        <f t="shared" si="38"/>
        <v>1.8416666666666666</v>
      </c>
      <c r="D254" s="48"/>
      <c r="E254" s="48">
        <f t="shared" si="48"/>
        <v>64.381076949669193</v>
      </c>
      <c r="F254" s="48">
        <f t="shared" si="39"/>
        <v>0</v>
      </c>
      <c r="G254" s="48">
        <f t="shared" si="40"/>
        <v>0</v>
      </c>
      <c r="H254" s="48">
        <f t="shared" ca="1" si="41"/>
        <v>0</v>
      </c>
      <c r="I254" s="48">
        <f t="shared" ca="1" si="42"/>
        <v>0</v>
      </c>
      <c r="M254"/>
      <c r="N254"/>
      <c r="O254"/>
      <c r="P254"/>
      <c r="Q254"/>
      <c r="R254" s="64">
        <v>110.5</v>
      </c>
      <c r="S254" s="67">
        <f t="shared" si="43"/>
        <v>40.59778685745669</v>
      </c>
      <c r="T254" s="68">
        <f t="shared" si="44"/>
        <v>50.837545307113501</v>
      </c>
      <c r="U254" s="69">
        <f t="shared" si="45"/>
        <v>64.381076949669193</v>
      </c>
      <c r="V254" s="68">
        <f t="shared" si="46"/>
        <v>74.679154083661544</v>
      </c>
      <c r="AE254"/>
      <c r="AH254"/>
      <c r="AN254"/>
    </row>
    <row r="255" spans="1:40">
      <c r="A255"/>
      <c r="B255" s="30">
        <f t="shared" si="47"/>
        <v>111</v>
      </c>
      <c r="C255" s="31">
        <f t="shared" si="38"/>
        <v>1.85</v>
      </c>
      <c r="D255" s="48"/>
      <c r="E255" s="48">
        <f t="shared" si="48"/>
        <v>64.183731239966548</v>
      </c>
      <c r="F255" s="48">
        <f t="shared" si="39"/>
        <v>0</v>
      </c>
      <c r="G255" s="48">
        <f t="shared" si="40"/>
        <v>0</v>
      </c>
      <c r="H255" s="48">
        <f t="shared" ca="1" si="41"/>
        <v>0</v>
      </c>
      <c r="I255" s="48">
        <f t="shared" ca="1" si="42"/>
        <v>0</v>
      </c>
      <c r="M255"/>
      <c r="N255"/>
      <c r="O255"/>
      <c r="P255"/>
      <c r="Q255"/>
      <c r="R255" s="64">
        <v>111</v>
      </c>
      <c r="S255" s="67">
        <f t="shared" si="43"/>
        <v>40.474988025078254</v>
      </c>
      <c r="T255" s="68">
        <f t="shared" si="44"/>
        <v>50.68262950244241</v>
      </c>
      <c r="U255" s="69">
        <f t="shared" si="45"/>
        <v>64.183731239966548</v>
      </c>
      <c r="V255" s="68">
        <f t="shared" si="46"/>
        <v>74.449569699868889</v>
      </c>
      <c r="AE255"/>
      <c r="AH255"/>
      <c r="AN255"/>
    </row>
    <row r="256" spans="1:40">
      <c r="A256"/>
      <c r="B256" s="30">
        <f t="shared" si="47"/>
        <v>111.5</v>
      </c>
      <c r="C256" s="31">
        <f t="shared" si="38"/>
        <v>1.8583333333333334</v>
      </c>
      <c r="D256" s="48"/>
      <c r="E256" s="48">
        <f t="shared" si="48"/>
        <v>63.987873329901554</v>
      </c>
      <c r="F256" s="48">
        <f t="shared" si="39"/>
        <v>0</v>
      </c>
      <c r="G256" s="48">
        <f t="shared" si="40"/>
        <v>0</v>
      </c>
      <c r="H256" s="48">
        <f t="shared" ca="1" si="41"/>
        <v>0</v>
      </c>
      <c r="I256" s="48">
        <f t="shared" ca="1" si="42"/>
        <v>0</v>
      </c>
      <c r="M256"/>
      <c r="N256"/>
      <c r="O256"/>
      <c r="P256"/>
      <c r="Q256"/>
      <c r="R256" s="64">
        <v>111.5</v>
      </c>
      <c r="S256" s="67">
        <f t="shared" si="43"/>
        <v>40.353110038582344</v>
      </c>
      <c r="T256" s="68">
        <f t="shared" si="44"/>
        <v>50.528878845851224</v>
      </c>
      <c r="U256" s="69">
        <f t="shared" si="45"/>
        <v>63.987873329901554</v>
      </c>
      <c r="V256" s="68">
        <f t="shared" si="46"/>
        <v>74.221718217509618</v>
      </c>
      <c r="AE256"/>
      <c r="AH256"/>
      <c r="AN256"/>
    </row>
    <row r="257" spans="1:40">
      <c r="A257"/>
      <c r="B257" s="30">
        <f t="shared" si="47"/>
        <v>112</v>
      </c>
      <c r="C257" s="31">
        <f t="shared" si="38"/>
        <v>1.8666666666666667</v>
      </c>
      <c r="D257" s="48"/>
      <c r="E257" s="48">
        <f t="shared" si="48"/>
        <v>63.793485406255478</v>
      </c>
      <c r="F257" s="48">
        <f t="shared" si="39"/>
        <v>0</v>
      </c>
      <c r="G257" s="48">
        <f t="shared" si="40"/>
        <v>0</v>
      </c>
      <c r="H257" s="48">
        <f t="shared" ca="1" si="41"/>
        <v>0</v>
      </c>
      <c r="I257" s="48">
        <f t="shared" ca="1" si="42"/>
        <v>0</v>
      </c>
      <c r="M257"/>
      <c r="N257"/>
      <c r="O257"/>
      <c r="P257"/>
      <c r="Q257"/>
      <c r="R257" s="64">
        <v>112</v>
      </c>
      <c r="S257" s="67">
        <f t="shared" si="43"/>
        <v>40.23214190961226</v>
      </c>
      <c r="T257" s="68">
        <f t="shared" si="44"/>
        <v>50.376279407879998</v>
      </c>
      <c r="U257" s="69">
        <f t="shared" si="45"/>
        <v>63.793485406255478</v>
      </c>
      <c r="V257" s="68">
        <f t="shared" si="46"/>
        <v>73.995578873404824</v>
      </c>
      <c r="AE257"/>
      <c r="AH257"/>
      <c r="AN257"/>
    </row>
    <row r="258" spans="1:40">
      <c r="A258"/>
      <c r="B258" s="30">
        <f t="shared" si="47"/>
        <v>112.5</v>
      </c>
      <c r="C258" s="31">
        <f t="shared" si="38"/>
        <v>1.875</v>
      </c>
      <c r="D258" s="48"/>
      <c r="E258" s="48">
        <f t="shared" si="48"/>
        <v>63.600549947362708</v>
      </c>
      <c r="F258" s="48">
        <f t="shared" si="39"/>
        <v>0</v>
      </c>
      <c r="G258" s="48">
        <f t="shared" si="40"/>
        <v>0</v>
      </c>
      <c r="H258" s="48">
        <f t="shared" ca="1" si="41"/>
        <v>0</v>
      </c>
      <c r="I258" s="48">
        <f t="shared" ca="1" si="42"/>
        <v>0</v>
      </c>
      <c r="M258"/>
      <c r="N258"/>
      <c r="O258"/>
      <c r="P258"/>
      <c r="Q258"/>
      <c r="R258" s="64">
        <v>112.5</v>
      </c>
      <c r="S258" s="67">
        <f t="shared" si="43"/>
        <v>40.112072829224026</v>
      </c>
      <c r="T258" s="68">
        <f t="shared" si="44"/>
        <v>50.224817486809592</v>
      </c>
      <c r="U258" s="69">
        <f t="shared" si="45"/>
        <v>63.600549947362708</v>
      </c>
      <c r="V258" s="68">
        <f t="shared" si="46"/>
        <v>73.771131244394496</v>
      </c>
      <c r="AE258"/>
      <c r="AH258"/>
      <c r="AN258"/>
    </row>
    <row r="259" spans="1:40">
      <c r="A259"/>
      <c r="B259" s="30">
        <f t="shared" si="47"/>
        <v>113</v>
      </c>
      <c r="C259" s="31">
        <f t="shared" si="38"/>
        <v>1.8833333333333333</v>
      </c>
      <c r="D259" s="48"/>
      <c r="E259" s="48">
        <f t="shared" si="48"/>
        <v>63.409049717069003</v>
      </c>
      <c r="F259" s="48">
        <f t="shared" si="39"/>
        <v>0</v>
      </c>
      <c r="G259" s="48">
        <f t="shared" si="40"/>
        <v>0</v>
      </c>
      <c r="H259" s="48">
        <f t="shared" ca="1" si="41"/>
        <v>0</v>
      </c>
      <c r="I259" s="48">
        <f t="shared" ca="1" si="42"/>
        <v>0</v>
      </c>
      <c r="M259"/>
      <c r="N259"/>
      <c r="O259"/>
      <c r="P259"/>
      <c r="Q259"/>
      <c r="R259" s="64">
        <v>113</v>
      </c>
      <c r="S259" s="67">
        <f t="shared" si="43"/>
        <v>39.992892164175629</v>
      </c>
      <c r="T259" s="68">
        <f t="shared" si="44"/>
        <v>50.074479603946486</v>
      </c>
      <c r="U259" s="69">
        <f t="shared" si="45"/>
        <v>63.409049717069003</v>
      </c>
      <c r="V259" s="68">
        <f t="shared" si="46"/>
        <v>73.548355240288487</v>
      </c>
      <c r="AE259"/>
      <c r="AH259"/>
      <c r="AN259"/>
    </row>
    <row r="260" spans="1:40">
      <c r="A260"/>
      <c r="B260" s="30">
        <f t="shared" si="47"/>
        <v>113.5</v>
      </c>
      <c r="C260" s="31">
        <f t="shared" si="38"/>
        <v>1.8916666666666666</v>
      </c>
      <c r="D260" s="48"/>
      <c r="E260" s="48">
        <f t="shared" si="48"/>
        <v>63.218967758841018</v>
      </c>
      <c r="F260" s="48">
        <f t="shared" si="39"/>
        <v>0</v>
      </c>
      <c r="G260" s="48">
        <f t="shared" si="40"/>
        <v>0</v>
      </c>
      <c r="H260" s="48">
        <f t="shared" ca="1" si="41"/>
        <v>0</v>
      </c>
      <c r="I260" s="48">
        <f t="shared" ca="1" si="42"/>
        <v>0</v>
      </c>
      <c r="M260"/>
      <c r="N260"/>
      <c r="O260"/>
      <c r="P260"/>
      <c r="Q260"/>
      <c r="R260" s="64">
        <v>113.5</v>
      </c>
      <c r="S260" s="67">
        <f t="shared" si="43"/>
        <v>39.874589453308921</v>
      </c>
      <c r="T260" s="68">
        <f t="shared" si="44"/>
        <v>49.925252499025369</v>
      </c>
      <c r="U260" s="69">
        <f t="shared" si="45"/>
        <v>63.218967758841018</v>
      </c>
      <c r="V260" s="68">
        <f t="shared" si="46"/>
        <v>73.32723109699424</v>
      </c>
      <c r="AE260"/>
      <c r="AH260"/>
      <c r="AN260"/>
    </row>
    <row r="261" spans="1:40">
      <c r="A261"/>
      <c r="B261" s="30">
        <f t="shared" si="47"/>
        <v>114</v>
      </c>
      <c r="C261" s="31">
        <f t="shared" si="38"/>
        <v>1.9</v>
      </c>
      <c r="D261" s="48"/>
      <c r="E261" s="48">
        <f t="shared" si="48"/>
        <v>63.030287390022664</v>
      </c>
      <c r="F261" s="48">
        <f t="shared" si="39"/>
        <v>0</v>
      </c>
      <c r="G261" s="48">
        <f t="shared" si="40"/>
        <v>0</v>
      </c>
      <c r="H261" s="48">
        <f t="shared" ca="1" si="41"/>
        <v>0</v>
      </c>
      <c r="I261" s="48">
        <f t="shared" ca="1" si="42"/>
        <v>0</v>
      </c>
      <c r="M261"/>
      <c r="N261"/>
      <c r="O261"/>
      <c r="P261"/>
      <c r="Q261"/>
      <c r="R261" s="64">
        <v>114</v>
      </c>
      <c r="S261" s="67">
        <f t="shared" si="43"/>
        <v>39.757154404021577</v>
      </c>
      <c r="T261" s="68">
        <f t="shared" si="44"/>
        <v>49.777123125726035</v>
      </c>
      <c r="U261" s="69">
        <f t="shared" si="45"/>
        <v>63.030287390022664</v>
      </c>
      <c r="V261" s="68">
        <f t="shared" si="46"/>
        <v>73.10773936981532</v>
      </c>
      <c r="AE261"/>
      <c r="AH261"/>
      <c r="AN261"/>
    </row>
    <row r="262" spans="1:40">
      <c r="A262"/>
      <c r="B262" s="30">
        <f t="shared" si="47"/>
        <v>114.5</v>
      </c>
      <c r="C262" s="31">
        <f t="shared" si="38"/>
        <v>1.9083333333333334</v>
      </c>
      <c r="D262" s="48"/>
      <c r="E262" s="48">
        <f t="shared" si="48"/>
        <v>62.842992196234022</v>
      </c>
      <c r="F262" s="48">
        <f t="shared" si="39"/>
        <v>0</v>
      </c>
      <c r="G262" s="48">
        <f t="shared" si="40"/>
        <v>0</v>
      </c>
      <c r="H262" s="48">
        <f t="shared" ca="1" si="41"/>
        <v>0</v>
      </c>
      <c r="I262" s="48">
        <f t="shared" ca="1" si="42"/>
        <v>0</v>
      </c>
      <c r="M262"/>
      <c r="N262"/>
      <c r="O262"/>
      <c r="P262"/>
      <c r="Q262"/>
      <c r="R262" s="64">
        <v>114.5</v>
      </c>
      <c r="S262" s="67">
        <f t="shared" si="43"/>
        <v>39.640576888826573</v>
      </c>
      <c r="T262" s="68">
        <f t="shared" si="44"/>
        <v>49.6300786473019</v>
      </c>
      <c r="U262" s="69">
        <f t="shared" si="45"/>
        <v>62.842992196234022</v>
      </c>
      <c r="V262" s="68">
        <f t="shared" si="46"/>
        <v>72.889860926916796</v>
      </c>
      <c r="AE262"/>
      <c r="AH262"/>
      <c r="AN262"/>
    </row>
    <row r="263" spans="1:40">
      <c r="A263"/>
      <c r="B263" s="30">
        <f t="shared" si="47"/>
        <v>115</v>
      </c>
      <c r="C263" s="31">
        <f t="shared" si="38"/>
        <v>1.9166666666666667</v>
      </c>
      <c r="D263" s="48"/>
      <c r="E263" s="48">
        <f t="shared" si="48"/>
        <v>62.657066025908748</v>
      </c>
      <c r="F263" s="48">
        <f t="shared" si="39"/>
        <v>0</v>
      </c>
      <c r="G263" s="48">
        <f t="shared" si="40"/>
        <v>0</v>
      </c>
      <c r="H263" s="48">
        <f t="shared" ca="1" si="41"/>
        <v>0</v>
      </c>
      <c r="I263" s="48">
        <f t="shared" ca="1" si="42"/>
        <v>0</v>
      </c>
      <c r="M263"/>
      <c r="N263"/>
      <c r="O263"/>
      <c r="P263"/>
      <c r="Q263"/>
      <c r="R263" s="64">
        <v>115</v>
      </c>
      <c r="S263" s="67">
        <f t="shared" si="43"/>
        <v>39.524846941996465</v>
      </c>
      <c r="T263" s="68">
        <f t="shared" si="44"/>
        <v>49.48410643231616</v>
      </c>
      <c r="U263" s="69">
        <f t="shared" si="45"/>
        <v>62.657066025908748</v>
      </c>
      <c r="V263" s="68">
        <f t="shared" si="46"/>
        <v>72.673576942952167</v>
      </c>
      <c r="AE263"/>
      <c r="AH263"/>
      <c r="AN263"/>
    </row>
    <row r="264" spans="1:40">
      <c r="A264"/>
      <c r="B264" s="30">
        <f t="shared" si="47"/>
        <v>115.5</v>
      </c>
      <c r="C264" s="31">
        <f t="shared" si="38"/>
        <v>1.925</v>
      </c>
      <c r="D264" s="48"/>
      <c r="E264" s="48">
        <f t="shared" si="48"/>
        <v>62.472492984965712</v>
      </c>
      <c r="F264" s="48">
        <f t="shared" si="39"/>
        <v>0</v>
      </c>
      <c r="G264" s="48">
        <f t="shared" si="40"/>
        <v>0</v>
      </c>
      <c r="H264" s="48">
        <f t="shared" ca="1" si="41"/>
        <v>0</v>
      </c>
      <c r="I264" s="48">
        <f t="shared" ca="1" si="42"/>
        <v>0</v>
      </c>
      <c r="M264"/>
      <c r="N264"/>
      <c r="O264"/>
      <c r="P264"/>
      <c r="Q264"/>
      <c r="R264" s="64">
        <v>115.5</v>
      </c>
      <c r="S264" s="67">
        <f t="shared" si="43"/>
        <v>39.409954756290155</v>
      </c>
      <c r="T264" s="68">
        <f t="shared" si="44"/>
        <v>49.339194050482909</v>
      </c>
      <c r="U264" s="69">
        <f t="shared" si="45"/>
        <v>62.472492984965712</v>
      </c>
      <c r="V264" s="68">
        <f t="shared" si="46"/>
        <v>72.458868892846866</v>
      </c>
      <c r="AE264"/>
      <c r="AH264"/>
      <c r="AN264"/>
    </row>
    <row r="265" spans="1:40">
      <c r="A265"/>
      <c r="B265" s="30">
        <f t="shared" si="47"/>
        <v>116</v>
      </c>
      <c r="C265" s="31">
        <f t="shared" si="38"/>
        <v>1.9333333333333333</v>
      </c>
      <c r="D265" s="48"/>
      <c r="E265" s="48">
        <f t="shared" si="48"/>
        <v>62.289257431611432</v>
      </c>
      <c r="F265" s="48">
        <f t="shared" si="39"/>
        <v>0</v>
      </c>
      <c r="G265" s="48">
        <f t="shared" si="40"/>
        <v>0</v>
      </c>
      <c r="H265" s="48">
        <f t="shared" ca="1" si="41"/>
        <v>0</v>
      </c>
      <c r="I265" s="48">
        <f t="shared" ca="1" si="42"/>
        <v>0</v>
      </c>
      <c r="M265"/>
      <c r="N265"/>
      <c r="O265"/>
      <c r="P265"/>
      <c r="Q265"/>
      <c r="R265" s="64">
        <v>116</v>
      </c>
      <c r="S265" s="67">
        <f t="shared" si="43"/>
        <v>39.295890679759665</v>
      </c>
      <c r="T265" s="68">
        <f t="shared" si="44"/>
        <v>49.195329268610053</v>
      </c>
      <c r="U265" s="69">
        <f t="shared" si="45"/>
        <v>62.289257431611432</v>
      </c>
      <c r="V265" s="68">
        <f t="shared" si="46"/>
        <v>72.245718545734277</v>
      </c>
      <c r="AE265"/>
      <c r="AH265"/>
      <c r="AN265"/>
    </row>
    <row r="266" spans="1:40">
      <c r="A266"/>
      <c r="B266" s="30">
        <f t="shared" si="47"/>
        <v>116.5</v>
      </c>
      <c r="C266" s="31">
        <f t="shared" si="38"/>
        <v>1.9416666666666667</v>
      </c>
      <c r="D266" s="48"/>
      <c r="E266" s="48">
        <f t="shared" si="48"/>
        <v>62.107343971269088</v>
      </c>
      <c r="F266" s="48">
        <f t="shared" si="39"/>
        <v>0</v>
      </c>
      <c r="G266" s="48">
        <f t="shared" si="40"/>
        <v>0</v>
      </c>
      <c r="H266" s="48">
        <f t="shared" ca="1" si="41"/>
        <v>0</v>
      </c>
      <c r="I266" s="48">
        <f t="shared" ca="1" si="42"/>
        <v>0</v>
      </c>
      <c r="M266"/>
      <c r="N266"/>
      <c r="O266"/>
      <c r="P266"/>
      <c r="Q266"/>
      <c r="R266" s="64">
        <v>116.5</v>
      </c>
      <c r="S266" s="67">
        <f t="shared" si="43"/>
        <v>39.18264521263486</v>
      </c>
      <c r="T266" s="68">
        <f t="shared" si="44"/>
        <v>49.052500046641178</v>
      </c>
      <c r="U266" s="69">
        <f t="shared" si="45"/>
        <v>62.107343971269088</v>
      </c>
      <c r="V266" s="68">
        <f t="shared" si="46"/>
        <v>72.034107959039929</v>
      </c>
      <c r="AE266"/>
      <c r="AH266"/>
      <c r="AN266"/>
    </row>
    <row r="267" spans="1:40">
      <c r="A267"/>
      <c r="B267" s="30">
        <f t="shared" si="47"/>
        <v>117</v>
      </c>
      <c r="C267" s="31">
        <f t="shared" si="38"/>
        <v>1.95</v>
      </c>
      <c r="D267" s="48"/>
      <c r="E267" s="48">
        <f t="shared" si="48"/>
        <v>61.926737451630899</v>
      </c>
      <c r="F267" s="48">
        <f t="shared" si="39"/>
        <v>0</v>
      </c>
      <c r="G267" s="48">
        <f t="shared" si="40"/>
        <v>0</v>
      </c>
      <c r="H267" s="48">
        <f t="shared" ca="1" si="41"/>
        <v>0</v>
      </c>
      <c r="I267" s="48">
        <f t="shared" ca="1" si="42"/>
        <v>0</v>
      </c>
      <c r="M267"/>
      <c r="N267"/>
      <c r="O267"/>
      <c r="P267"/>
      <c r="Q267"/>
      <c r="R267" s="64">
        <v>117</v>
      </c>
      <c r="S267" s="67">
        <f t="shared" si="43"/>
        <v>39.070209004283477</v>
      </c>
      <c r="T267" s="68">
        <f t="shared" si="44"/>
        <v>48.91069453379346</v>
      </c>
      <c r="U267" s="69">
        <f t="shared" si="45"/>
        <v>61.926737451630899</v>
      </c>
      <c r="V267" s="68">
        <f t="shared" si="46"/>
        <v>71.82401947270921</v>
      </c>
      <c r="AE267"/>
      <c r="AH267"/>
      <c r="AN267"/>
    </row>
    <row r="268" spans="1:40">
      <c r="A268"/>
      <c r="B268" s="30">
        <f t="shared" si="47"/>
        <v>117.5</v>
      </c>
      <c r="C268" s="31">
        <f t="shared" si="38"/>
        <v>1.9583333333333333</v>
      </c>
      <c r="D268" s="48"/>
      <c r="E268" s="48">
        <f t="shared" si="48"/>
        <v>61.747422957829826</v>
      </c>
      <c r="F268" s="48">
        <f t="shared" si="39"/>
        <v>0</v>
      </c>
      <c r="G268" s="48">
        <f t="shared" si="40"/>
        <v>0</v>
      </c>
      <c r="H268" s="48">
        <f t="shared" ca="1" si="41"/>
        <v>0</v>
      </c>
      <c r="I268" s="48">
        <f t="shared" ca="1" si="42"/>
        <v>0</v>
      </c>
      <c r="M268"/>
      <c r="N268"/>
      <c r="O268"/>
      <c r="P268"/>
      <c r="Q268"/>
      <c r="R268" s="64">
        <v>117.5</v>
      </c>
      <c r="S268" s="67">
        <f t="shared" si="43"/>
        <v>38.958572850244721</v>
      </c>
      <c r="T268" s="68">
        <f t="shared" si="44"/>
        <v>48.769901064788833</v>
      </c>
      <c r="U268" s="69">
        <f t="shared" si="45"/>
        <v>61.747422957829826</v>
      </c>
      <c r="V268" s="68">
        <f t="shared" si="46"/>
        <v>71.615435703574548</v>
      </c>
      <c r="AE268"/>
      <c r="AH268"/>
      <c r="AN268"/>
    </row>
    <row r="269" spans="1:40">
      <c r="A269"/>
      <c r="B269" s="30">
        <f t="shared" si="47"/>
        <v>118</v>
      </c>
      <c r="C269" s="31">
        <f t="shared" si="38"/>
        <v>1.9666666666666666</v>
      </c>
      <c r="D269" s="48"/>
      <c r="E269" s="48">
        <f t="shared" si="48"/>
        <v>61.569385807728047</v>
      </c>
      <c r="F269" s="48">
        <f t="shared" si="39"/>
        <v>0</v>
      </c>
      <c r="G269" s="48">
        <f t="shared" si="40"/>
        <v>0</v>
      </c>
      <c r="H269" s="48">
        <f t="shared" ca="1" si="41"/>
        <v>0</v>
      </c>
      <c r="I269" s="48">
        <f t="shared" ca="1" si="42"/>
        <v>0</v>
      </c>
      <c r="M269"/>
      <c r="N269"/>
      <c r="O269"/>
      <c r="P269"/>
      <c r="Q269"/>
      <c r="R269" s="64">
        <v>118</v>
      </c>
      <c r="S269" s="67">
        <f t="shared" si="43"/>
        <v>38.847727689334143</v>
      </c>
      <c r="T269" s="68">
        <f t="shared" si="44"/>
        <v>48.630108156175993</v>
      </c>
      <c r="U269" s="69">
        <f t="shared" si="45"/>
        <v>61.569385807728047</v>
      </c>
      <c r="V269" s="68">
        <f t="shared" si="46"/>
        <v>71.408339539858744</v>
      </c>
      <c r="AE269"/>
      <c r="AH269"/>
      <c r="AN269"/>
    </row>
    <row r="270" spans="1:40">
      <c r="A270"/>
      <c r="B270" s="30">
        <f t="shared" si="47"/>
        <v>118.5</v>
      </c>
      <c r="C270" s="31">
        <f t="shared" si="38"/>
        <v>1.9750000000000001</v>
      </c>
      <c r="D270" s="48"/>
      <c r="E270" s="48">
        <f t="shared" si="48"/>
        <v>61.392611547318111</v>
      </c>
      <c r="F270" s="48">
        <f t="shared" si="39"/>
        <v>0</v>
      </c>
      <c r="G270" s="48">
        <f t="shared" si="40"/>
        <v>0</v>
      </c>
      <c r="H270" s="48">
        <f t="shared" ca="1" si="41"/>
        <v>0</v>
      </c>
      <c r="I270" s="48">
        <f t="shared" ca="1" si="42"/>
        <v>0</v>
      </c>
      <c r="M270"/>
      <c r="N270"/>
      <c r="O270"/>
      <c r="P270"/>
      <c r="Q270"/>
      <c r="R270" s="64">
        <v>118.5</v>
      </c>
      <c r="S270" s="67">
        <f t="shared" si="43"/>
        <v>38.737664600817958</v>
      </c>
      <c r="T270" s="68">
        <f t="shared" si="44"/>
        <v>48.491304502740526</v>
      </c>
      <c r="U270" s="69">
        <f t="shared" si="45"/>
        <v>61.392611547318111</v>
      </c>
      <c r="V270" s="68">
        <f t="shared" si="46"/>
        <v>71.202714135809984</v>
      </c>
      <c r="AE270"/>
      <c r="AH270"/>
      <c r="AN270"/>
    </row>
    <row r="271" spans="1:40">
      <c r="A271"/>
      <c r="B271" s="30">
        <f t="shared" si="47"/>
        <v>119</v>
      </c>
      <c r="C271" s="31">
        <f t="shared" si="38"/>
        <v>1.9833333333333334</v>
      </c>
      <c r="D271" s="48"/>
      <c r="E271" s="48">
        <f t="shared" si="48"/>
        <v>61.21708594623383</v>
      </c>
      <c r="F271" s="48">
        <f t="shared" si="39"/>
        <v>0</v>
      </c>
      <c r="G271" s="48">
        <f t="shared" si="40"/>
        <v>0</v>
      </c>
      <c r="H271" s="48">
        <f t="shared" ca="1" si="41"/>
        <v>0</v>
      </c>
      <c r="I271" s="48">
        <f t="shared" ca="1" si="42"/>
        <v>0</v>
      </c>
      <c r="M271"/>
      <c r="N271"/>
      <c r="O271"/>
      <c r="P271"/>
      <c r="Q271"/>
      <c r="R271" s="64">
        <v>119</v>
      </c>
      <c r="S271" s="67">
        <f t="shared" si="43"/>
        <v>38.628374801654495</v>
      </c>
      <c r="T271" s="68">
        <f t="shared" si="44"/>
        <v>48.353478974000673</v>
      </c>
      <c r="U271" s="69">
        <f t="shared" si="45"/>
        <v>61.21708594623383</v>
      </c>
      <c r="V271" s="68">
        <f t="shared" si="46"/>
        <v>70.998542906464934</v>
      </c>
      <c r="AE271"/>
      <c r="AH271"/>
      <c r="AN271"/>
    </row>
    <row r="272" spans="1:40">
      <c r="A272"/>
      <c r="B272" s="30">
        <f t="shared" si="47"/>
        <v>119.5</v>
      </c>
      <c r="C272" s="31">
        <f t="shared" si="38"/>
        <v>1.9916666666666667</v>
      </c>
      <c r="D272" s="48"/>
      <c r="E272" s="48">
        <f t="shared" si="48"/>
        <v>61.042794993368325</v>
      </c>
      <c r="F272" s="48">
        <f t="shared" si="39"/>
        <v>0</v>
      </c>
      <c r="G272" s="48">
        <f t="shared" si="40"/>
        <v>0</v>
      </c>
      <c r="H272" s="48">
        <f t="shared" ca="1" si="41"/>
        <v>0</v>
      </c>
      <c r="I272" s="48">
        <f t="shared" ca="1" si="42"/>
        <v>0</v>
      </c>
      <c r="M272"/>
      <c r="N272"/>
      <c r="O272"/>
      <c r="P272"/>
      <c r="Q272"/>
      <c r="R272" s="64">
        <v>119.5</v>
      </c>
      <c r="S272" s="67">
        <f t="shared" si="43"/>
        <v>38.519849643801372</v>
      </c>
      <c r="T272" s="68">
        <f t="shared" si="44"/>
        <v>48.216620610786322</v>
      </c>
      <c r="U272" s="69">
        <f t="shared" si="45"/>
        <v>61.042794993368325</v>
      </c>
      <c r="V272" s="68">
        <f t="shared" si="46"/>
        <v>70.79580952253643</v>
      </c>
      <c r="AE272"/>
      <c r="AH272"/>
      <c r="AN272"/>
    </row>
    <row r="273" spans="1:40">
      <c r="A273"/>
      <c r="B273" s="30">
        <f t="shared" si="47"/>
        <v>120</v>
      </c>
      <c r="C273" s="31">
        <f t="shared" si="38"/>
        <v>2</v>
      </c>
      <c r="D273" s="48"/>
      <c r="E273" s="48">
        <f t="shared" si="48"/>
        <v>60.869724892595372</v>
      </c>
      <c r="F273" s="48">
        <f t="shared" si="39"/>
        <v>0</v>
      </c>
      <c r="G273" s="48">
        <f t="shared" si="40"/>
        <v>0</v>
      </c>
      <c r="H273" s="48">
        <f t="shared" ca="1" si="41"/>
        <v>0</v>
      </c>
      <c r="I273" s="48">
        <f t="shared" ca="1" si="42"/>
        <v>0</v>
      </c>
      <c r="M273"/>
      <c r="N273"/>
      <c r="O273"/>
      <c r="P273"/>
      <c r="Q273"/>
      <c r="R273" s="64">
        <v>120</v>
      </c>
      <c r="S273" s="67">
        <f t="shared" si="43"/>
        <v>38.412080611586248</v>
      </c>
      <c r="T273" s="68">
        <f t="shared" si="44"/>
        <v>48.080718621899102</v>
      </c>
      <c r="U273" s="69">
        <f t="shared" si="45"/>
        <v>60.869724892595372</v>
      </c>
      <c r="V273" s="68">
        <f t="shared" si="46"/>
        <v>70.594497905422529</v>
      </c>
      <c r="AE273"/>
      <c r="AH273"/>
      <c r="AN273"/>
    </row>
    <row r="274" spans="1:40">
      <c r="A274"/>
      <c r="B274" s="30"/>
      <c r="C274"/>
      <c r="D274"/>
      <c r="E274"/>
      <c r="F274"/>
      <c r="G274"/>
      <c r="M274"/>
      <c r="N274"/>
      <c r="O274"/>
      <c r="P274"/>
      <c r="Q274"/>
      <c r="AE274"/>
      <c r="AH274"/>
      <c r="AN274"/>
    </row>
    <row r="275" spans="1:40">
      <c r="A275"/>
      <c r="B275" s="30"/>
      <c r="C275"/>
      <c r="D275"/>
      <c r="E275"/>
      <c r="F275"/>
      <c r="G275"/>
      <c r="M275"/>
      <c r="N275"/>
      <c r="O275"/>
      <c r="P275"/>
      <c r="Q275"/>
      <c r="AE275"/>
      <c r="AH275"/>
      <c r="AN275"/>
    </row>
    <row r="276" spans="1:40">
      <c r="A276"/>
      <c r="B276" s="30"/>
      <c r="C276"/>
      <c r="D276"/>
      <c r="E276"/>
      <c r="F276"/>
      <c r="G276"/>
      <c r="M276"/>
      <c r="N276"/>
      <c r="O276"/>
      <c r="P276"/>
      <c r="Q276"/>
      <c r="AE276"/>
      <c r="AH276"/>
      <c r="AN276"/>
    </row>
    <row r="277" spans="1:40">
      <c r="A277" s="2"/>
      <c r="B277" s="30"/>
      <c r="M277"/>
      <c r="N277"/>
      <c r="O277"/>
      <c r="P277"/>
      <c r="Q277"/>
      <c r="AE277"/>
      <c r="AH277"/>
      <c r="AN277"/>
    </row>
    <row r="278" spans="1:40">
      <c r="B278" s="30"/>
      <c r="H278" s="12" t="s">
        <v>15</v>
      </c>
      <c r="I278" s="12" t="s">
        <v>21</v>
      </c>
      <c r="M278"/>
      <c r="N278"/>
      <c r="O278"/>
      <c r="P278"/>
      <c r="Q278"/>
      <c r="AE278"/>
      <c r="AH278"/>
      <c r="AN278"/>
    </row>
    <row r="279" spans="1:40">
      <c r="B279" s="30"/>
      <c r="H279" s="4">
        <v>1</v>
      </c>
      <c r="I279" s="12" t="s">
        <v>23</v>
      </c>
      <c r="M279"/>
      <c r="N279"/>
      <c r="O279"/>
      <c r="P279"/>
      <c r="Q279"/>
      <c r="AE279"/>
      <c r="AH279"/>
      <c r="AN279"/>
    </row>
    <row r="280" spans="1:40" ht="79.5" customHeight="1">
      <c r="B280" s="30"/>
      <c r="H280" s="23">
        <v>2</v>
      </c>
      <c r="I280" s="176" t="s">
        <v>262</v>
      </c>
      <c r="J280" s="15"/>
      <c r="L280"/>
      <c r="M280"/>
      <c r="N280"/>
      <c r="O280"/>
      <c r="P280"/>
      <c r="Q280"/>
      <c r="AE280"/>
      <c r="AH280"/>
      <c r="AN280"/>
    </row>
    <row r="281" spans="1:40" ht="79.5" customHeight="1">
      <c r="B281" s="30"/>
      <c r="H281" s="23">
        <v>3</v>
      </c>
      <c r="I281" s="176" t="s">
        <v>263</v>
      </c>
      <c r="J281" s="15"/>
      <c r="L281"/>
      <c r="M281"/>
      <c r="N281"/>
      <c r="O281"/>
      <c r="P281"/>
      <c r="Q281"/>
      <c r="AE281"/>
      <c r="AH281"/>
      <c r="AN281"/>
    </row>
    <row r="282" spans="1:40" ht="79.5" customHeight="1">
      <c r="B282" s="30"/>
      <c r="H282" s="23">
        <v>4</v>
      </c>
      <c r="I282" s="176" t="s">
        <v>264</v>
      </c>
      <c r="J282" s="15"/>
      <c r="L282"/>
      <c r="M282"/>
      <c r="N282"/>
      <c r="O282"/>
      <c r="P282"/>
      <c r="Q282"/>
      <c r="AE282"/>
      <c r="AH282"/>
      <c r="AN282"/>
    </row>
    <row r="283" spans="1:40" ht="79.5" customHeight="1">
      <c r="B283" s="30"/>
      <c r="H283" s="23">
        <v>5</v>
      </c>
      <c r="I283" s="176" t="s">
        <v>265</v>
      </c>
      <c r="J283" s="15"/>
      <c r="L283"/>
      <c r="M283"/>
      <c r="N283"/>
      <c r="O283"/>
      <c r="P283"/>
      <c r="Q283"/>
      <c r="AE283"/>
      <c r="AH283"/>
      <c r="AN283"/>
    </row>
    <row r="284" spans="1:40" ht="79.5" customHeight="1">
      <c r="B284" s="30"/>
      <c r="H284" s="23">
        <v>6</v>
      </c>
      <c r="I284" s="176" t="s">
        <v>266</v>
      </c>
      <c r="J284" s="15"/>
      <c r="L284"/>
      <c r="M284"/>
      <c r="N284"/>
      <c r="O284"/>
      <c r="P284"/>
      <c r="Q284"/>
      <c r="AE284"/>
      <c r="AH284"/>
      <c r="AN284"/>
    </row>
    <row r="285" spans="1:40" ht="79.5" customHeight="1">
      <c r="B285" s="30"/>
      <c r="H285" s="23">
        <v>7</v>
      </c>
      <c r="I285" s="176" t="s">
        <v>267</v>
      </c>
      <c r="J285" s="15"/>
      <c r="L285"/>
      <c r="M285"/>
      <c r="N285"/>
      <c r="O285"/>
      <c r="P285"/>
      <c r="Q285"/>
      <c r="AE285"/>
      <c r="AH285"/>
      <c r="AN285"/>
    </row>
    <row r="286" spans="1:40" ht="79.5" customHeight="1">
      <c r="B286" s="30"/>
      <c r="H286" s="23">
        <v>8</v>
      </c>
      <c r="I286" s="176" t="s">
        <v>268</v>
      </c>
      <c r="J286" s="15"/>
      <c r="K286"/>
      <c r="L286"/>
      <c r="M286"/>
      <c r="N286"/>
      <c r="O286"/>
      <c r="P286"/>
      <c r="Q286"/>
      <c r="AE286"/>
      <c r="AH286"/>
      <c r="AN286"/>
    </row>
    <row r="287" spans="1:40" ht="79.5" customHeight="1">
      <c r="B287" s="30"/>
      <c r="H287" s="23">
        <v>9</v>
      </c>
      <c r="I287" s="176" t="s">
        <v>269</v>
      </c>
      <c r="J287" s="15"/>
      <c r="L287"/>
      <c r="M287"/>
      <c r="N287"/>
      <c r="O287"/>
      <c r="P287"/>
      <c r="Q287"/>
      <c r="AE287"/>
      <c r="AH287"/>
      <c r="AN287"/>
    </row>
    <row r="288" spans="1:40" ht="79.5" customHeight="1">
      <c r="B288" s="30"/>
      <c r="H288" s="23"/>
      <c r="I288" s="24"/>
      <c r="J288" s="15"/>
      <c r="L288"/>
      <c r="M288"/>
      <c r="N288"/>
      <c r="O288"/>
      <c r="P288"/>
      <c r="Q288"/>
      <c r="AE288"/>
      <c r="AH288"/>
      <c r="AN288"/>
    </row>
    <row r="289" spans="2:40" ht="79.5" customHeight="1">
      <c r="B289" s="30"/>
      <c r="H289" s="23"/>
      <c r="I289" s="24"/>
      <c r="J289" s="15"/>
      <c r="L289"/>
      <c r="M289"/>
      <c r="N289"/>
      <c r="O289"/>
      <c r="P289"/>
      <c r="Q289"/>
      <c r="AE289"/>
      <c r="AH289"/>
      <c r="AN289"/>
    </row>
    <row r="290" spans="2:40" ht="79.5" customHeight="1">
      <c r="B290" s="30"/>
      <c r="H290" s="23"/>
      <c r="I290" s="24"/>
      <c r="J290" s="15"/>
      <c r="L290"/>
      <c r="M290"/>
      <c r="N290"/>
      <c r="O290"/>
      <c r="P290"/>
      <c r="Q290"/>
      <c r="AE290"/>
      <c r="AH290"/>
      <c r="AN290"/>
    </row>
    <row r="291" spans="2:40" ht="79.5" customHeight="1">
      <c r="B291" s="30"/>
      <c r="H291" s="23"/>
      <c r="I291" s="24"/>
      <c r="J291" s="15"/>
      <c r="L291"/>
      <c r="M291"/>
      <c r="N291"/>
      <c r="O291"/>
      <c r="P291"/>
      <c r="Q291"/>
      <c r="AE291"/>
      <c r="AH291"/>
      <c r="AN291"/>
    </row>
    <row r="292" spans="2:40" ht="79.5" customHeight="1">
      <c r="B292" s="30"/>
      <c r="H292" s="23"/>
      <c r="I292" s="24"/>
      <c r="J292" s="15"/>
      <c r="L292"/>
      <c r="M292"/>
      <c r="N292"/>
      <c r="O292"/>
      <c r="P292"/>
      <c r="Q292"/>
      <c r="AE292"/>
      <c r="AH292"/>
      <c r="AN292"/>
    </row>
    <row r="293" spans="2:40" ht="79.5" customHeight="1">
      <c r="B293" s="30"/>
      <c r="H293" s="23"/>
      <c r="I293" s="24"/>
      <c r="J293" s="15"/>
      <c r="L293"/>
      <c r="M293"/>
      <c r="N293"/>
      <c r="O293"/>
      <c r="P293"/>
      <c r="Q293"/>
      <c r="AE293"/>
      <c r="AH293"/>
      <c r="AN293"/>
    </row>
    <row r="294" spans="2:40" ht="79.5" customHeight="1">
      <c r="B294" s="30"/>
      <c r="H294" s="23"/>
      <c r="I294" s="24"/>
      <c r="J294" s="15"/>
      <c r="L294"/>
      <c r="M294"/>
      <c r="N294"/>
      <c r="O294"/>
      <c r="P294"/>
      <c r="Q294"/>
      <c r="AE294"/>
      <c r="AH294"/>
      <c r="AN294"/>
    </row>
    <row r="295" spans="2:40" ht="79.5" customHeight="1">
      <c r="B295" s="30"/>
      <c r="H295" s="23"/>
      <c r="I295" s="24"/>
      <c r="J295" s="15"/>
      <c r="L295"/>
      <c r="M295"/>
      <c r="N295"/>
      <c r="O295"/>
      <c r="P295"/>
      <c r="Q295"/>
      <c r="AE295"/>
      <c r="AH295"/>
      <c r="AN295"/>
    </row>
    <row r="296" spans="2:40" ht="79.5" customHeight="1">
      <c r="B296" s="30"/>
      <c r="H296" s="23"/>
      <c r="I296" s="24"/>
      <c r="J296" s="15"/>
      <c r="L296"/>
      <c r="M296"/>
      <c r="N296"/>
      <c r="O296"/>
      <c r="P296"/>
      <c r="Q296"/>
      <c r="AE296"/>
      <c r="AH296"/>
      <c r="AN296"/>
    </row>
    <row r="297" spans="2:40">
      <c r="B297" s="30"/>
      <c r="L297"/>
      <c r="M297"/>
      <c r="N297"/>
      <c r="O297"/>
      <c r="P297"/>
    </row>
    <row r="298" spans="2:40">
      <c r="B298" s="30"/>
      <c r="L298"/>
      <c r="M298"/>
      <c r="N298"/>
      <c r="O298"/>
      <c r="P298"/>
    </row>
    <row r="299" spans="2:40">
      <c r="B299" s="30"/>
      <c r="L299"/>
      <c r="M299"/>
      <c r="N299"/>
      <c r="O299"/>
      <c r="P299"/>
    </row>
    <row r="300" spans="2:40">
      <c r="B300" s="30"/>
      <c r="L300"/>
      <c r="M300"/>
      <c r="N300"/>
      <c r="O300"/>
      <c r="P300"/>
    </row>
    <row r="301" spans="2:40">
      <c r="B301" s="30"/>
      <c r="L301"/>
      <c r="M301"/>
      <c r="N301"/>
      <c r="O301"/>
      <c r="P301"/>
    </row>
    <row r="302" spans="2:40">
      <c r="B302" s="30"/>
      <c r="L302"/>
      <c r="M302"/>
      <c r="N302"/>
      <c r="O302"/>
      <c r="P302"/>
    </row>
    <row r="303" spans="2:40">
      <c r="B303" s="30"/>
      <c r="L303"/>
      <c r="M303"/>
      <c r="N303"/>
      <c r="O303"/>
      <c r="P303"/>
    </row>
    <row r="304" spans="2:40">
      <c r="B304" s="30"/>
      <c r="L304"/>
      <c r="M304"/>
      <c r="N304"/>
      <c r="O304"/>
      <c r="P304"/>
    </row>
    <row r="305" spans="2:16">
      <c r="B305" s="30"/>
      <c r="L305"/>
      <c r="M305"/>
      <c r="N305"/>
      <c r="O305"/>
      <c r="P305"/>
    </row>
    <row r="306" spans="2:16">
      <c r="B306" s="30"/>
      <c r="L306"/>
      <c r="M306"/>
      <c r="N306"/>
      <c r="O306"/>
      <c r="P306"/>
    </row>
    <row r="307" spans="2:16">
      <c r="B307" s="30"/>
      <c r="L307"/>
      <c r="M307"/>
      <c r="N307"/>
      <c r="O307"/>
      <c r="P307"/>
    </row>
    <row r="308" spans="2:16">
      <c r="B308" s="30"/>
      <c r="L308"/>
      <c r="M308"/>
      <c r="N308"/>
      <c r="O308"/>
      <c r="P308"/>
    </row>
    <row r="309" spans="2:16">
      <c r="B309" s="30"/>
      <c r="L309"/>
      <c r="M309"/>
      <c r="N309"/>
      <c r="O309"/>
      <c r="P309"/>
    </row>
    <row r="310" spans="2:16">
      <c r="B310" s="30"/>
      <c r="L310"/>
      <c r="M310"/>
      <c r="N310"/>
      <c r="O310"/>
      <c r="P310"/>
    </row>
    <row r="311" spans="2:16">
      <c r="B311" s="30"/>
      <c r="L311"/>
      <c r="M311"/>
      <c r="N311"/>
      <c r="O311"/>
      <c r="P311"/>
    </row>
    <row r="312" spans="2:16">
      <c r="B312" s="30"/>
      <c r="L312"/>
      <c r="M312"/>
      <c r="N312"/>
      <c r="O312"/>
      <c r="P312"/>
    </row>
    <row r="313" spans="2:16">
      <c r="B313" s="30"/>
      <c r="L313"/>
      <c r="M313"/>
      <c r="N313"/>
      <c r="O313"/>
      <c r="P313"/>
    </row>
    <row r="314" spans="2:16">
      <c r="B314" s="30"/>
      <c r="L314"/>
      <c r="M314"/>
      <c r="N314"/>
      <c r="O314"/>
      <c r="P314"/>
    </row>
    <row r="315" spans="2:16">
      <c r="B315" s="30"/>
      <c r="L315"/>
      <c r="M315"/>
      <c r="N315"/>
      <c r="O315"/>
      <c r="P315"/>
    </row>
    <row r="316" spans="2:16">
      <c r="B316" s="30"/>
      <c r="L316"/>
      <c r="M316"/>
      <c r="N316"/>
      <c r="O316"/>
      <c r="P316"/>
    </row>
    <row r="317" spans="2:16">
      <c r="B317" s="30"/>
      <c r="L317"/>
      <c r="M317"/>
      <c r="N317"/>
      <c r="O317"/>
      <c r="P317"/>
    </row>
    <row r="318" spans="2:16">
      <c r="B318" s="30"/>
      <c r="L318"/>
      <c r="M318"/>
      <c r="N318"/>
      <c r="O318"/>
      <c r="P318"/>
    </row>
    <row r="319" spans="2:16">
      <c r="B319" s="30"/>
      <c r="L319"/>
      <c r="M319"/>
      <c r="N319"/>
      <c r="O319"/>
      <c r="P319"/>
    </row>
    <row r="320" spans="2:16">
      <c r="B320" s="30"/>
      <c r="L320"/>
      <c r="M320"/>
      <c r="N320"/>
      <c r="O320"/>
      <c r="P320"/>
    </row>
    <row r="321" spans="2:16">
      <c r="B321" s="30"/>
      <c r="L321"/>
      <c r="M321"/>
      <c r="N321"/>
      <c r="O321"/>
      <c r="P321"/>
    </row>
    <row r="322" spans="2:16">
      <c r="B322" s="30"/>
      <c r="L322"/>
      <c r="M322"/>
      <c r="N322"/>
      <c r="O322"/>
      <c r="P322"/>
    </row>
    <row r="323" spans="2:16">
      <c r="L323"/>
      <c r="M323"/>
      <c r="N323"/>
      <c r="O323"/>
      <c r="P323"/>
    </row>
    <row r="324" spans="2:16">
      <c r="L324"/>
      <c r="M324"/>
      <c r="N324"/>
      <c r="O324"/>
      <c r="P324"/>
    </row>
    <row r="325" spans="2:16">
      <c r="L325"/>
      <c r="M325"/>
      <c r="N325"/>
      <c r="O325"/>
      <c r="P325"/>
    </row>
    <row r="326" spans="2:16">
      <c r="L326"/>
      <c r="M326"/>
      <c r="N326"/>
      <c r="O326"/>
      <c r="P326"/>
    </row>
    <row r="327" spans="2:16">
      <c r="L327"/>
      <c r="M327"/>
      <c r="N327"/>
      <c r="O327"/>
      <c r="P327"/>
    </row>
    <row r="328" spans="2:16">
      <c r="L328"/>
      <c r="M328"/>
      <c r="N328"/>
      <c r="O328"/>
      <c r="P328"/>
    </row>
    <row r="329" spans="2:16">
      <c r="L329"/>
      <c r="M329"/>
      <c r="N329"/>
      <c r="O329"/>
      <c r="P329"/>
    </row>
    <row r="330" spans="2:16">
      <c r="L330"/>
      <c r="M330"/>
      <c r="N330"/>
      <c r="O330"/>
      <c r="P330"/>
    </row>
    <row r="331" spans="2:16">
      <c r="L331"/>
      <c r="M331"/>
      <c r="N331"/>
      <c r="O331"/>
      <c r="P331"/>
    </row>
    <row r="332" spans="2:16">
      <c r="L332"/>
      <c r="M332"/>
      <c r="N332"/>
      <c r="O332"/>
      <c r="P332"/>
    </row>
    <row r="333" spans="2:16">
      <c r="L333"/>
      <c r="M333"/>
      <c r="N333"/>
      <c r="O333"/>
      <c r="P333"/>
    </row>
    <row r="334" spans="2:16">
      <c r="L334"/>
      <c r="M334"/>
      <c r="N334"/>
      <c r="O334"/>
      <c r="P334"/>
    </row>
    <row r="335" spans="2:16">
      <c r="L335"/>
      <c r="M335"/>
      <c r="N335"/>
      <c r="O335"/>
      <c r="P335"/>
    </row>
    <row r="336" spans="2:16">
      <c r="L336"/>
      <c r="M336"/>
      <c r="N336"/>
      <c r="O336"/>
      <c r="P336"/>
    </row>
    <row r="337" spans="12:16">
      <c r="L337"/>
      <c r="M337"/>
      <c r="N337"/>
      <c r="O337"/>
      <c r="P337"/>
    </row>
    <row r="338" spans="12:16">
      <c r="L338"/>
      <c r="M338"/>
      <c r="N338"/>
      <c r="O338"/>
      <c r="P338"/>
    </row>
    <row r="339" spans="12:16">
      <c r="L339"/>
      <c r="M339"/>
      <c r="N339"/>
      <c r="O339"/>
      <c r="P339"/>
    </row>
    <row r="340" spans="12:16">
      <c r="L340"/>
      <c r="M340"/>
      <c r="N340"/>
      <c r="O340"/>
      <c r="P340"/>
    </row>
    <row r="341" spans="12:16">
      <c r="L341"/>
      <c r="M341"/>
      <c r="N341"/>
      <c r="O341"/>
      <c r="P341"/>
    </row>
    <row r="342" spans="12:16">
      <c r="L342"/>
      <c r="M342"/>
      <c r="N342"/>
      <c r="O342"/>
      <c r="P342"/>
    </row>
    <row r="343" spans="12:16">
      <c r="L343"/>
      <c r="M343"/>
      <c r="N343"/>
      <c r="O343"/>
      <c r="P343"/>
    </row>
    <row r="344" spans="12:16">
      <c r="L344"/>
      <c r="M344"/>
      <c r="N344"/>
      <c r="O344"/>
      <c r="P344"/>
    </row>
    <row r="345" spans="12:16">
      <c r="L345"/>
      <c r="M345"/>
      <c r="N345"/>
      <c r="O345"/>
      <c r="P345"/>
    </row>
    <row r="346" spans="12:16">
      <c r="L346"/>
      <c r="M346"/>
      <c r="N346"/>
      <c r="O346"/>
      <c r="P346"/>
    </row>
    <row r="347" spans="12:16">
      <c r="L347"/>
      <c r="M347"/>
      <c r="N347"/>
      <c r="O347"/>
      <c r="P347"/>
    </row>
    <row r="348" spans="12:16">
      <c r="L348"/>
      <c r="M348"/>
      <c r="N348"/>
      <c r="O348"/>
      <c r="P348"/>
    </row>
    <row r="349" spans="12:16">
      <c r="L349"/>
      <c r="M349"/>
      <c r="N349"/>
      <c r="O349"/>
      <c r="P349"/>
    </row>
    <row r="350" spans="12:16">
      <c r="L350"/>
      <c r="M350"/>
      <c r="N350"/>
      <c r="O350"/>
      <c r="P350"/>
    </row>
    <row r="351" spans="12:16">
      <c r="L351"/>
      <c r="M351"/>
      <c r="N351"/>
      <c r="O351"/>
      <c r="P351"/>
    </row>
    <row r="352" spans="12:16">
      <c r="L352"/>
      <c r="M352"/>
      <c r="N352"/>
      <c r="O352"/>
      <c r="P352"/>
    </row>
    <row r="353" spans="12:16">
      <c r="L353"/>
      <c r="M353"/>
      <c r="N353"/>
      <c r="O353"/>
      <c r="P353"/>
    </row>
    <row r="354" spans="12:16">
      <c r="L354"/>
      <c r="M354"/>
      <c r="N354"/>
      <c r="O354"/>
      <c r="P354"/>
    </row>
    <row r="355" spans="12:16">
      <c r="L355"/>
      <c r="M355"/>
      <c r="N355"/>
      <c r="O355"/>
      <c r="P355"/>
    </row>
    <row r="356" spans="12:16">
      <c r="L356"/>
      <c r="M356"/>
      <c r="N356"/>
      <c r="O356"/>
      <c r="P356"/>
    </row>
    <row r="357" spans="12:16">
      <c r="L357"/>
      <c r="M357"/>
      <c r="N357"/>
      <c r="O357"/>
      <c r="P357"/>
    </row>
    <row r="358" spans="12:16">
      <c r="L358"/>
      <c r="M358"/>
      <c r="N358"/>
      <c r="O358"/>
      <c r="P358"/>
    </row>
    <row r="359" spans="12:16">
      <c r="L359"/>
      <c r="M359"/>
      <c r="N359"/>
      <c r="O359"/>
      <c r="P359"/>
    </row>
    <row r="360" spans="12:16">
      <c r="L360"/>
      <c r="M360"/>
      <c r="N360"/>
      <c r="O360"/>
      <c r="P360"/>
    </row>
    <row r="361" spans="12:16">
      <c r="L361"/>
      <c r="M361"/>
      <c r="N361"/>
      <c r="O361"/>
      <c r="P361"/>
    </row>
    <row r="362" spans="12:16">
      <c r="L362"/>
      <c r="M362"/>
      <c r="N362"/>
      <c r="O362"/>
      <c r="P362"/>
    </row>
    <row r="363" spans="12:16">
      <c r="L363"/>
      <c r="M363"/>
      <c r="N363"/>
      <c r="O363"/>
      <c r="P363"/>
    </row>
    <row r="364" spans="12:16">
      <c r="L364"/>
      <c r="M364"/>
      <c r="N364"/>
      <c r="O364"/>
      <c r="P364"/>
    </row>
    <row r="365" spans="12:16">
      <c r="L365"/>
      <c r="M365"/>
      <c r="N365"/>
      <c r="O365"/>
      <c r="P365"/>
    </row>
    <row r="366" spans="12:16">
      <c r="L366"/>
      <c r="M366"/>
      <c r="N366"/>
      <c r="O366"/>
      <c r="P366"/>
    </row>
    <row r="367" spans="12:16">
      <c r="L367"/>
      <c r="M367"/>
      <c r="N367"/>
      <c r="O367"/>
      <c r="P367"/>
    </row>
    <row r="368" spans="12:16">
      <c r="L368"/>
      <c r="M368"/>
      <c r="N368"/>
      <c r="O368"/>
      <c r="P368"/>
    </row>
    <row r="369" spans="12:16">
      <c r="L369"/>
      <c r="M369"/>
      <c r="N369"/>
      <c r="O369"/>
      <c r="P369"/>
    </row>
    <row r="370" spans="12:16">
      <c r="L370"/>
      <c r="M370"/>
      <c r="N370"/>
      <c r="O370"/>
      <c r="P370"/>
    </row>
    <row r="371" spans="12:16">
      <c r="L371"/>
      <c r="M371"/>
      <c r="N371"/>
      <c r="O371"/>
      <c r="P371"/>
    </row>
    <row r="372" spans="12:16">
      <c r="L372"/>
      <c r="M372"/>
      <c r="N372"/>
      <c r="O372"/>
      <c r="P372"/>
    </row>
    <row r="373" spans="12:16">
      <c r="L373"/>
      <c r="M373"/>
      <c r="N373"/>
      <c r="O373"/>
      <c r="P373"/>
    </row>
    <row r="374" spans="12:16">
      <c r="L374"/>
      <c r="M374"/>
      <c r="N374"/>
      <c r="O374"/>
      <c r="P374"/>
    </row>
    <row r="375" spans="12:16">
      <c r="L375"/>
      <c r="M375"/>
      <c r="N375"/>
      <c r="O375"/>
      <c r="P375"/>
    </row>
    <row r="376" spans="12:16">
      <c r="L376"/>
      <c r="M376"/>
      <c r="N376"/>
      <c r="O376"/>
      <c r="P376"/>
    </row>
    <row r="377" spans="12:16">
      <c r="L377"/>
      <c r="M377"/>
      <c r="N377"/>
      <c r="O377"/>
      <c r="P377"/>
    </row>
    <row r="378" spans="12:16">
      <c r="L378"/>
      <c r="M378"/>
      <c r="N378"/>
      <c r="O378"/>
      <c r="P378"/>
    </row>
    <row r="379" spans="12:16">
      <c r="L379"/>
      <c r="M379"/>
      <c r="N379"/>
      <c r="O379"/>
      <c r="P379"/>
    </row>
    <row r="380" spans="12:16">
      <c r="L380"/>
      <c r="M380"/>
      <c r="N380"/>
      <c r="O380"/>
      <c r="P380"/>
    </row>
    <row r="381" spans="12:16">
      <c r="L381"/>
      <c r="M381"/>
      <c r="N381"/>
      <c r="O381"/>
      <c r="P381"/>
    </row>
    <row r="382" spans="12:16">
      <c r="L382"/>
      <c r="M382"/>
      <c r="N382"/>
      <c r="O382"/>
      <c r="P382"/>
    </row>
    <row r="383" spans="12:16">
      <c r="L383"/>
      <c r="M383"/>
      <c r="N383"/>
      <c r="O383"/>
      <c r="P383"/>
    </row>
    <row r="384" spans="12:16">
      <c r="L384"/>
      <c r="M384"/>
      <c r="N384"/>
      <c r="O384"/>
      <c r="P384"/>
    </row>
    <row r="385" spans="12:16">
      <c r="L385"/>
      <c r="M385"/>
      <c r="N385"/>
      <c r="O385"/>
      <c r="P385"/>
    </row>
    <row r="386" spans="12:16">
      <c r="L386"/>
      <c r="M386"/>
      <c r="N386"/>
      <c r="O386"/>
      <c r="P386"/>
    </row>
    <row r="387" spans="12:16">
      <c r="L387"/>
      <c r="M387"/>
      <c r="N387"/>
      <c r="O387"/>
      <c r="P387"/>
    </row>
    <row r="388" spans="12:16">
      <c r="L388"/>
      <c r="M388"/>
      <c r="N388"/>
      <c r="O388"/>
      <c r="P388"/>
    </row>
    <row r="389" spans="12:16">
      <c r="L389"/>
      <c r="M389"/>
      <c r="N389"/>
      <c r="O389"/>
      <c r="P389"/>
    </row>
    <row r="390" spans="12:16">
      <c r="L390"/>
      <c r="M390"/>
      <c r="N390"/>
      <c r="O390"/>
      <c r="P390"/>
    </row>
    <row r="391" spans="12:16">
      <c r="L391"/>
      <c r="M391"/>
      <c r="N391"/>
      <c r="O391"/>
      <c r="P391"/>
    </row>
    <row r="392" spans="12:16">
      <c r="L392"/>
      <c r="M392"/>
      <c r="N392"/>
      <c r="O392"/>
      <c r="P392"/>
    </row>
    <row r="393" spans="12:16">
      <c r="L393"/>
      <c r="M393"/>
      <c r="N393"/>
      <c r="O393"/>
      <c r="P393"/>
    </row>
    <row r="394" spans="12:16">
      <c r="L394"/>
      <c r="M394"/>
      <c r="N394"/>
      <c r="O394"/>
      <c r="P394"/>
    </row>
    <row r="395" spans="12:16">
      <c r="L395"/>
      <c r="M395"/>
      <c r="N395"/>
      <c r="O395"/>
      <c r="P395"/>
    </row>
    <row r="396" spans="12:16">
      <c r="L396"/>
      <c r="M396"/>
      <c r="N396"/>
      <c r="O396"/>
      <c r="P396"/>
    </row>
    <row r="397" spans="12:16">
      <c r="L397"/>
      <c r="M397"/>
      <c r="N397"/>
      <c r="O397"/>
      <c r="P397"/>
    </row>
    <row r="398" spans="12:16">
      <c r="L398"/>
      <c r="M398"/>
      <c r="N398"/>
      <c r="O398"/>
      <c r="P398"/>
    </row>
    <row r="399" spans="12:16">
      <c r="L399"/>
      <c r="M399"/>
      <c r="N399"/>
      <c r="O399"/>
      <c r="P399"/>
    </row>
    <row r="400" spans="12:16">
      <c r="L400"/>
      <c r="M400"/>
      <c r="N400"/>
      <c r="O400"/>
      <c r="P400"/>
    </row>
    <row r="401" spans="12:16">
      <c r="L401"/>
      <c r="M401"/>
      <c r="N401"/>
      <c r="O401"/>
      <c r="P401"/>
    </row>
    <row r="402" spans="12:16">
      <c r="L402"/>
      <c r="M402"/>
      <c r="N402"/>
      <c r="O402"/>
      <c r="P402"/>
    </row>
    <row r="403" spans="12:16">
      <c r="L403"/>
      <c r="M403"/>
      <c r="N403"/>
      <c r="O403"/>
      <c r="P403"/>
    </row>
    <row r="404" spans="12:16">
      <c r="L404"/>
      <c r="M404"/>
      <c r="N404"/>
      <c r="O404"/>
      <c r="P404"/>
    </row>
    <row r="405" spans="12:16">
      <c r="L405"/>
      <c r="M405"/>
      <c r="N405"/>
      <c r="O405"/>
      <c r="P405"/>
    </row>
    <row r="406" spans="12:16">
      <c r="L406"/>
      <c r="M406"/>
      <c r="N406"/>
      <c r="O406"/>
      <c r="P406"/>
    </row>
    <row r="407" spans="12:16">
      <c r="L407"/>
      <c r="M407"/>
      <c r="N407"/>
      <c r="O407"/>
      <c r="P407"/>
    </row>
    <row r="408" spans="12:16">
      <c r="L408"/>
      <c r="M408"/>
      <c r="N408"/>
      <c r="O408"/>
      <c r="P408"/>
    </row>
    <row r="409" spans="12:16">
      <c r="L409"/>
      <c r="M409"/>
      <c r="N409"/>
      <c r="O409"/>
      <c r="P409"/>
    </row>
    <row r="410" spans="12:16">
      <c r="L410"/>
      <c r="M410"/>
      <c r="N410"/>
      <c r="O410"/>
      <c r="P410"/>
    </row>
    <row r="411" spans="12:16">
      <c r="L411"/>
      <c r="M411"/>
      <c r="N411"/>
      <c r="O411"/>
      <c r="P411"/>
    </row>
    <row r="412" spans="12:16">
      <c r="L412"/>
      <c r="M412"/>
      <c r="N412"/>
      <c r="O412"/>
      <c r="P412"/>
    </row>
    <row r="413" spans="12:16">
      <c r="L413"/>
      <c r="M413"/>
      <c r="N413"/>
      <c r="O413"/>
      <c r="P413"/>
    </row>
    <row r="414" spans="12:16">
      <c r="L414"/>
      <c r="M414"/>
      <c r="N414"/>
      <c r="O414"/>
      <c r="P414"/>
    </row>
    <row r="415" spans="12:16">
      <c r="L415"/>
      <c r="M415"/>
      <c r="N415"/>
      <c r="O415"/>
      <c r="P415"/>
    </row>
    <row r="416" spans="12:16">
      <c r="L416"/>
      <c r="M416"/>
      <c r="N416"/>
      <c r="O416"/>
      <c r="P416"/>
    </row>
    <row r="417" spans="12:16">
      <c r="L417"/>
      <c r="M417"/>
      <c r="N417"/>
      <c r="O417"/>
      <c r="P417"/>
    </row>
    <row r="418" spans="12:16">
      <c r="L418"/>
      <c r="M418"/>
      <c r="N418"/>
      <c r="O418"/>
      <c r="P418"/>
    </row>
    <row r="419" spans="12:16">
      <c r="L419"/>
      <c r="M419"/>
      <c r="N419"/>
      <c r="O419"/>
      <c r="P419"/>
    </row>
    <row r="420" spans="12:16">
      <c r="L420"/>
      <c r="M420"/>
      <c r="N420"/>
      <c r="O420"/>
      <c r="P420"/>
    </row>
    <row r="421" spans="12:16">
      <c r="L421"/>
      <c r="M421"/>
      <c r="N421"/>
      <c r="O421"/>
      <c r="P421"/>
    </row>
    <row r="422" spans="12:16">
      <c r="L422"/>
      <c r="M422"/>
      <c r="N422"/>
      <c r="O422"/>
      <c r="P422"/>
    </row>
    <row r="423" spans="12:16">
      <c r="L423"/>
      <c r="M423"/>
      <c r="N423"/>
      <c r="O423"/>
      <c r="P423"/>
    </row>
    <row r="424" spans="12:16">
      <c r="L424"/>
      <c r="M424"/>
      <c r="N424"/>
      <c r="O424"/>
      <c r="P424"/>
    </row>
    <row r="425" spans="12:16">
      <c r="L425"/>
      <c r="M425"/>
      <c r="N425"/>
      <c r="O425"/>
      <c r="P425"/>
    </row>
    <row r="426" spans="12:16">
      <c r="L426"/>
      <c r="M426"/>
      <c r="N426"/>
      <c r="O426"/>
      <c r="P426"/>
    </row>
    <row r="427" spans="12:16">
      <c r="L427"/>
      <c r="M427"/>
      <c r="N427"/>
      <c r="O427"/>
      <c r="P427"/>
    </row>
    <row r="428" spans="12:16">
      <c r="L428"/>
      <c r="M428"/>
      <c r="N428"/>
      <c r="O428"/>
      <c r="P428"/>
    </row>
    <row r="429" spans="12:16">
      <c r="L429"/>
      <c r="M429"/>
      <c r="N429"/>
      <c r="O429"/>
      <c r="P429"/>
    </row>
    <row r="430" spans="12:16">
      <c r="L430"/>
      <c r="M430"/>
      <c r="N430"/>
      <c r="O430"/>
      <c r="P430"/>
    </row>
    <row r="431" spans="12:16">
      <c r="L431"/>
      <c r="M431"/>
      <c r="N431"/>
      <c r="O431"/>
      <c r="P431"/>
    </row>
    <row r="432" spans="12:16">
      <c r="L432"/>
      <c r="M432"/>
      <c r="N432"/>
      <c r="O432"/>
      <c r="P432"/>
    </row>
    <row r="433" spans="12:16">
      <c r="L433"/>
      <c r="M433"/>
      <c r="N433"/>
      <c r="O433"/>
      <c r="P433"/>
    </row>
    <row r="434" spans="12:16">
      <c r="L434"/>
      <c r="M434"/>
      <c r="N434"/>
      <c r="O434"/>
      <c r="P434"/>
    </row>
    <row r="435" spans="12:16">
      <c r="L435"/>
      <c r="M435"/>
      <c r="N435"/>
      <c r="O435"/>
      <c r="P435"/>
    </row>
    <row r="436" spans="12:16">
      <c r="L436"/>
      <c r="M436"/>
      <c r="N436"/>
      <c r="O436"/>
      <c r="P436"/>
    </row>
    <row r="437" spans="12:16">
      <c r="L437"/>
      <c r="M437"/>
      <c r="N437"/>
      <c r="O437"/>
      <c r="P437"/>
    </row>
    <row r="438" spans="12:16">
      <c r="L438"/>
      <c r="M438"/>
      <c r="N438"/>
      <c r="O438"/>
      <c r="P438"/>
    </row>
    <row r="439" spans="12:16">
      <c r="L439"/>
      <c r="M439"/>
      <c r="N439"/>
      <c r="O439"/>
      <c r="P439"/>
    </row>
    <row r="440" spans="12:16">
      <c r="L440"/>
      <c r="M440"/>
      <c r="N440"/>
      <c r="O440"/>
      <c r="P440"/>
    </row>
    <row r="441" spans="12:16">
      <c r="L441"/>
      <c r="M441"/>
      <c r="N441"/>
      <c r="O441"/>
      <c r="P441"/>
    </row>
    <row r="442" spans="12:16">
      <c r="L442"/>
      <c r="M442"/>
      <c r="N442"/>
      <c r="O442"/>
      <c r="P442"/>
    </row>
    <row r="443" spans="12:16">
      <c r="L443"/>
      <c r="M443"/>
      <c r="N443"/>
      <c r="O443"/>
      <c r="P443"/>
    </row>
    <row r="444" spans="12:16">
      <c r="L444"/>
      <c r="M444"/>
      <c r="N444"/>
      <c r="O444"/>
      <c r="P444"/>
    </row>
    <row r="445" spans="12:16">
      <c r="L445"/>
      <c r="M445"/>
      <c r="N445"/>
      <c r="O445"/>
      <c r="P445"/>
    </row>
    <row r="446" spans="12:16">
      <c r="L446"/>
      <c r="M446"/>
      <c r="N446"/>
      <c r="O446"/>
      <c r="P446"/>
    </row>
    <row r="447" spans="12:16">
      <c r="L447"/>
      <c r="M447"/>
      <c r="N447"/>
      <c r="O447"/>
      <c r="P447"/>
    </row>
    <row r="448" spans="12:16">
      <c r="L448"/>
      <c r="M448"/>
      <c r="N448"/>
      <c r="O448"/>
      <c r="P448"/>
    </row>
    <row r="449" spans="12:16">
      <c r="L449"/>
      <c r="M449"/>
      <c r="N449"/>
      <c r="O449"/>
      <c r="P449"/>
    </row>
    <row r="450" spans="12:16">
      <c r="L450"/>
      <c r="M450"/>
      <c r="N450"/>
      <c r="O450"/>
      <c r="P450"/>
    </row>
    <row r="451" spans="12:16">
      <c r="L451"/>
      <c r="M451"/>
      <c r="N451"/>
      <c r="O451"/>
      <c r="P451"/>
    </row>
    <row r="452" spans="12:16">
      <c r="L452"/>
      <c r="M452"/>
      <c r="N452"/>
      <c r="O452"/>
      <c r="P452"/>
    </row>
    <row r="453" spans="12:16">
      <c r="L453"/>
      <c r="M453"/>
      <c r="N453"/>
      <c r="O453"/>
      <c r="P453"/>
    </row>
    <row r="454" spans="12:16">
      <c r="L454"/>
      <c r="M454"/>
      <c r="N454"/>
      <c r="O454"/>
      <c r="P454"/>
    </row>
    <row r="455" spans="12:16">
      <c r="L455"/>
      <c r="M455"/>
      <c r="N455"/>
      <c r="O455"/>
      <c r="P455"/>
    </row>
    <row r="456" spans="12:16">
      <c r="L456"/>
      <c r="M456"/>
      <c r="N456"/>
      <c r="O456"/>
      <c r="P456"/>
    </row>
    <row r="457" spans="12:16">
      <c r="L457"/>
      <c r="M457"/>
      <c r="N457"/>
      <c r="O457"/>
      <c r="P457"/>
    </row>
    <row r="458" spans="12:16">
      <c r="L458"/>
      <c r="M458"/>
      <c r="N458"/>
      <c r="O458"/>
      <c r="P458"/>
    </row>
    <row r="459" spans="12:16">
      <c r="L459"/>
      <c r="M459"/>
      <c r="N459"/>
      <c r="O459"/>
      <c r="P459"/>
    </row>
    <row r="460" spans="12:16">
      <c r="L460"/>
      <c r="M460"/>
      <c r="N460"/>
      <c r="O460"/>
      <c r="P460"/>
    </row>
    <row r="461" spans="12:16">
      <c r="L461"/>
      <c r="M461"/>
      <c r="N461"/>
      <c r="O461"/>
      <c r="P461"/>
    </row>
    <row r="462" spans="12:16">
      <c r="L462"/>
      <c r="M462"/>
      <c r="N462"/>
      <c r="O462"/>
      <c r="P462"/>
    </row>
    <row r="463" spans="12:16">
      <c r="L463"/>
      <c r="M463"/>
      <c r="N463"/>
      <c r="O463"/>
      <c r="P463"/>
    </row>
    <row r="464" spans="12:16">
      <c r="L464"/>
      <c r="M464"/>
      <c r="N464"/>
      <c r="O464"/>
      <c r="P464"/>
    </row>
    <row r="465" spans="12:16">
      <c r="L465"/>
      <c r="M465"/>
      <c r="N465"/>
      <c r="O465"/>
      <c r="P465"/>
    </row>
    <row r="466" spans="12:16">
      <c r="L466"/>
      <c r="M466"/>
      <c r="N466"/>
      <c r="O466"/>
      <c r="P466"/>
    </row>
    <row r="467" spans="12:16">
      <c r="L467"/>
      <c r="M467"/>
      <c r="N467"/>
      <c r="O467"/>
      <c r="P467"/>
    </row>
    <row r="468" spans="12:16">
      <c r="L468"/>
      <c r="M468"/>
      <c r="N468"/>
      <c r="O468"/>
      <c r="P468"/>
    </row>
    <row r="469" spans="12:16">
      <c r="L469"/>
      <c r="M469"/>
      <c r="N469"/>
      <c r="O469"/>
      <c r="P469"/>
    </row>
    <row r="470" spans="12:16">
      <c r="L470"/>
      <c r="M470"/>
      <c r="N470"/>
      <c r="O470"/>
      <c r="P470"/>
    </row>
    <row r="471" spans="12:16">
      <c r="L471"/>
      <c r="M471"/>
      <c r="N471"/>
      <c r="O471"/>
      <c r="P471"/>
    </row>
    <row r="472" spans="12:16">
      <c r="L472"/>
      <c r="M472"/>
      <c r="N472"/>
      <c r="O472"/>
      <c r="P472"/>
    </row>
    <row r="473" spans="12:16">
      <c r="L473"/>
      <c r="M473"/>
      <c r="N473"/>
      <c r="O473"/>
      <c r="P473"/>
    </row>
    <row r="474" spans="12:16">
      <c r="L474"/>
      <c r="M474"/>
      <c r="N474"/>
      <c r="O474"/>
      <c r="P474"/>
    </row>
    <row r="475" spans="12:16">
      <c r="L475"/>
      <c r="M475"/>
      <c r="N475"/>
      <c r="O475"/>
      <c r="P475"/>
    </row>
    <row r="476" spans="12:16">
      <c r="L476"/>
      <c r="M476"/>
      <c r="N476"/>
      <c r="O476"/>
      <c r="P476"/>
    </row>
    <row r="477" spans="12:16">
      <c r="L477"/>
      <c r="M477"/>
      <c r="N477"/>
      <c r="O477"/>
      <c r="P477"/>
    </row>
    <row r="478" spans="12:16">
      <c r="L478"/>
      <c r="M478"/>
      <c r="N478"/>
      <c r="O478"/>
      <c r="P478"/>
    </row>
    <row r="479" spans="12:16">
      <c r="L479"/>
      <c r="M479"/>
      <c r="N479"/>
      <c r="O479"/>
      <c r="P479"/>
    </row>
    <row r="480" spans="12:16">
      <c r="L480"/>
      <c r="M480"/>
      <c r="N480"/>
      <c r="O480"/>
      <c r="P480"/>
    </row>
    <row r="481" spans="12:16">
      <c r="L481"/>
      <c r="M481"/>
      <c r="N481"/>
      <c r="O481"/>
      <c r="P481"/>
    </row>
    <row r="482" spans="12:16">
      <c r="L482"/>
      <c r="M482"/>
      <c r="N482"/>
      <c r="O482"/>
      <c r="P482"/>
    </row>
    <row r="483" spans="12:16">
      <c r="L483"/>
      <c r="M483"/>
      <c r="N483"/>
      <c r="O483"/>
      <c r="P483"/>
    </row>
    <row r="484" spans="12:16">
      <c r="L484"/>
      <c r="M484"/>
      <c r="N484"/>
      <c r="O484"/>
      <c r="P484"/>
    </row>
    <row r="485" spans="12:16">
      <c r="L485"/>
      <c r="M485"/>
      <c r="N485"/>
      <c r="O485"/>
      <c r="P485"/>
    </row>
    <row r="486" spans="12:16">
      <c r="L486"/>
      <c r="M486"/>
      <c r="N486"/>
      <c r="O486"/>
      <c r="P486"/>
    </row>
    <row r="487" spans="12:16">
      <c r="L487"/>
      <c r="M487"/>
      <c r="N487"/>
      <c r="O487"/>
      <c r="P487"/>
    </row>
    <row r="488" spans="12:16">
      <c r="L488"/>
      <c r="M488"/>
      <c r="N488"/>
      <c r="O488"/>
      <c r="P488"/>
    </row>
    <row r="489" spans="12:16">
      <c r="L489"/>
      <c r="M489"/>
      <c r="N489"/>
      <c r="O489"/>
      <c r="P489"/>
    </row>
    <row r="490" spans="12:16">
      <c r="L490"/>
      <c r="M490"/>
      <c r="N490"/>
      <c r="O490"/>
      <c r="P490"/>
    </row>
    <row r="491" spans="12:16">
      <c r="L491"/>
      <c r="M491"/>
      <c r="N491"/>
      <c r="O491"/>
      <c r="P491"/>
    </row>
    <row r="492" spans="12:16">
      <c r="L492"/>
      <c r="M492"/>
      <c r="N492"/>
      <c r="O492"/>
      <c r="P492"/>
    </row>
    <row r="493" spans="12:16">
      <c r="L493"/>
      <c r="M493"/>
      <c r="N493"/>
      <c r="O493"/>
      <c r="P493"/>
    </row>
    <row r="494" spans="12:16">
      <c r="L494"/>
      <c r="M494"/>
      <c r="N494"/>
      <c r="O494"/>
      <c r="P494"/>
    </row>
    <row r="495" spans="12:16">
      <c r="L495"/>
      <c r="M495"/>
      <c r="N495"/>
      <c r="O495"/>
      <c r="P495"/>
    </row>
    <row r="496" spans="12:16">
      <c r="L496"/>
      <c r="M496"/>
      <c r="N496"/>
      <c r="O496"/>
      <c r="P496"/>
    </row>
    <row r="497" spans="12:16">
      <c r="L497"/>
      <c r="M497"/>
      <c r="N497"/>
      <c r="O497"/>
      <c r="P497"/>
    </row>
    <row r="498" spans="12:16">
      <c r="L498"/>
      <c r="M498"/>
      <c r="N498"/>
      <c r="O498"/>
      <c r="P498"/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8" scale="26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Erläuterungen</vt:lpstr>
      <vt:lpstr>Retentionsanlage</vt:lpstr>
      <vt:lpstr>Versickerungsanlage</vt:lpstr>
      <vt:lpstr>Beispiele Retention</vt:lpstr>
      <vt:lpstr>Beispiele Versickerung</vt:lpstr>
      <vt:lpstr>Berechnung_Versickerung</vt:lpstr>
      <vt:lpstr>Berechnung_Retention</vt:lpstr>
      <vt:lpstr>Retentionsanlage!Druckbereich</vt:lpstr>
      <vt:lpstr>Versickerungsanlage!Druckbereich</vt:lpstr>
    </vt:vector>
  </TitlesOfParts>
  <Company>ANDRES GEOTECHNIK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Andres</dc:creator>
  <cp:lastModifiedBy>Karin Stadler</cp:lastModifiedBy>
  <cp:lastPrinted>2024-04-30T11:55:52Z</cp:lastPrinted>
  <dcterms:created xsi:type="dcterms:W3CDTF">1997-10-17T12:52:38Z</dcterms:created>
  <dcterms:modified xsi:type="dcterms:W3CDTF">2024-07-02T10:23:07Z</dcterms:modified>
</cp:coreProperties>
</file>